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0" windowWidth="9720" windowHeight="6120" activeTab="0"/>
  </bookViews>
  <sheets>
    <sheet name="Estados financier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<sst xmlns="http://schemas.openxmlformats.org/spreadsheetml/2006/main" count="119" uniqueCount="83">
  <si>
    <t>Año 1</t>
  </si>
  <si>
    <t>Año 2</t>
  </si>
  <si>
    <t>Uso</t>
  </si>
  <si>
    <t>Fuente</t>
  </si>
  <si>
    <t>Ventas</t>
  </si>
  <si>
    <t>CxC</t>
  </si>
  <si>
    <t>Inventarios</t>
  </si>
  <si>
    <t>Depreciación</t>
  </si>
  <si>
    <t>Utilidad Operativa</t>
  </si>
  <si>
    <t>Activo Fijo Bruto</t>
  </si>
  <si>
    <t>Intereses</t>
  </si>
  <si>
    <t>Utilidad antes ISLR</t>
  </si>
  <si>
    <t>Otros Activos</t>
  </si>
  <si>
    <t>ISLR</t>
  </si>
  <si>
    <t>Utilidad Neta</t>
  </si>
  <si>
    <t>CxP</t>
  </si>
  <si>
    <t>Pasivo Largo Plazo</t>
  </si>
  <si>
    <t>Capital Social</t>
  </si>
  <si>
    <t>Utilidades Retenidas</t>
  </si>
  <si>
    <t>Inversión Bruta</t>
  </si>
  <si>
    <t>Actividades Operativas</t>
  </si>
  <si>
    <t>+</t>
  </si>
  <si>
    <t>-</t>
  </si>
  <si>
    <t>Flujo Neto Operaciones</t>
  </si>
  <si>
    <t>Actividades de Inversión a Largo Plazo</t>
  </si>
  <si>
    <t>Flujo Neto Inversiones</t>
  </si>
  <si>
    <t>Actividades de Financiamiento</t>
  </si>
  <si>
    <t>Dividendos en Efectivo</t>
  </si>
  <si>
    <t>Flujo Neto Financiamiento</t>
  </si>
  <si>
    <t>FLUJO NETO EFECTIVO PERIODO</t>
  </si>
  <si>
    <t>Δ CxC</t>
  </si>
  <si>
    <t>Δ Inventarios</t>
  </si>
  <si>
    <t>Δ CxP</t>
  </si>
  <si>
    <t>Δ Otros Pasivos Circulantes</t>
  </si>
  <si>
    <t>Δ Préstamos Bancarios</t>
  </si>
  <si>
    <t>Δ Pasivo Largo Plazo</t>
  </si>
  <si>
    <t>Δ Capital Social</t>
  </si>
  <si>
    <t>Dias CxC</t>
  </si>
  <si>
    <t>Costos y Gastos</t>
  </si>
  <si>
    <t>Depreciación Acum.</t>
  </si>
  <si>
    <t>TOTAL ACTIVO</t>
  </si>
  <si>
    <t>TOTAL PASIVO</t>
  </si>
  <si>
    <t xml:space="preserve">TOTAL PATRIMONIO </t>
  </si>
  <si>
    <t>Otros pasivos circulantes</t>
  </si>
  <si>
    <t>Caja Operativa</t>
  </si>
  <si>
    <t>Δ Otros Activos</t>
  </si>
  <si>
    <t>Depreciación y otros no desembolsables</t>
  </si>
  <si>
    <t>Caja + Inversiones temporales inicio</t>
  </si>
  <si>
    <t>Caja + Inversiones temporales final</t>
  </si>
  <si>
    <t>Validación</t>
  </si>
  <si>
    <t>TOTAL PAS + PAT</t>
  </si>
  <si>
    <t>U/F</t>
  </si>
  <si>
    <t>neto usos&amp;fuentes debe ser 0</t>
  </si>
  <si>
    <t>Dias CxP</t>
  </si>
  <si>
    <t>Dias Inv</t>
  </si>
  <si>
    <t>Dias Caja Operativa</t>
  </si>
  <si>
    <t>% costo y gasto</t>
  </si>
  <si>
    <t>sumar todos pasivos sin pagares</t>
  </si>
  <si>
    <t>sumar todos activos sin excedentes</t>
  </si>
  <si>
    <t>Préstamos Bancarios (pagares)</t>
  </si>
  <si>
    <t>Año 3</t>
  </si>
  <si>
    <t>Año 4</t>
  </si>
  <si>
    <t>Año 5</t>
  </si>
  <si>
    <t>Excedentes Caja Temporales</t>
  </si>
  <si>
    <t>Estado de Resultados (Ganancias y pérdidas)</t>
  </si>
  <si>
    <t>Balance general</t>
  </si>
  <si>
    <t>Plan Inversiones (BsF)</t>
  </si>
  <si>
    <t>Vida util (Años)</t>
  </si>
  <si>
    <t>Inflacion (%)</t>
  </si>
  <si>
    <t>Total Activo Circulante</t>
  </si>
  <si>
    <t>Total Activo Fijo Neto</t>
  </si>
  <si>
    <t>Total Pasivo Circulante</t>
  </si>
  <si>
    <t>Estado de Flujo de Efectivo (Flujo de Caja)</t>
  </si>
  <si>
    <t>Δ Exceso de caja</t>
  </si>
  <si>
    <t>Premisas</t>
  </si>
  <si>
    <t>Monto promedio por patrocinio</t>
  </si>
  <si>
    <t>Número de patrocinios</t>
  </si>
  <si>
    <t>Tarifa por membresía</t>
  </si>
  <si>
    <t>Número de miembros inscritos</t>
  </si>
  <si>
    <t>Precio promedio de producto</t>
  </si>
  <si>
    <t>Cantidad de productos a vender</t>
  </si>
  <si>
    <t>Total</t>
  </si>
  <si>
    <t>Estimación de ingresos</t>
  </si>
</sst>
</file>

<file path=xl/styles.xml><?xml version="1.0" encoding="utf-8"?>
<styleSheet xmlns="http://schemas.openxmlformats.org/spreadsheetml/2006/main">
  <numFmts count="59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Bs&quot;#,##0_);\(&quot;Bs&quot;#,##0\)"/>
    <numFmt numFmtId="187" formatCode="&quot;Bs&quot;#,##0_);[Red]\(&quot;Bs&quot;#,##0\)"/>
    <numFmt numFmtId="188" formatCode="&quot;Bs&quot;#,##0.00_);\(&quot;Bs&quot;#,##0.00\)"/>
    <numFmt numFmtId="189" formatCode="&quot;Bs&quot;#,##0.00_);[Red]\(&quot;Bs&quot;#,##0.00\)"/>
    <numFmt numFmtId="190" formatCode="_(&quot;Bs&quot;* #,##0_);_(&quot;Bs&quot;* \(#,##0\);_(&quot;Bs&quot;* &quot;-&quot;_);_(@_)"/>
    <numFmt numFmtId="191" formatCode="_(&quot;Bs&quot;* #,##0.00_);_(&quot;Bs&quot;* \(#,##0.00\);_(&quot;Bs&quot;* &quot;-&quot;??_);_(@_)"/>
    <numFmt numFmtId="192" formatCode="#,##0&quot;Pts&quot;;\-#,##0&quot;Pts&quot;"/>
    <numFmt numFmtId="193" formatCode="#,##0&quot;Pts&quot;;[Red]\-#,##0&quot;Pts&quot;"/>
    <numFmt numFmtId="194" formatCode="#,##0.00&quot;Pts&quot;;\-#,##0.00&quot;Pts&quot;"/>
    <numFmt numFmtId="195" formatCode="#,##0.00&quot;Pts&quot;;[Red]\-#,##0.00&quot;Pts&quot;"/>
    <numFmt numFmtId="196" formatCode="&quot;Bs.&quot;#,##0_);\(&quot;Bs.&quot;#,##0\)"/>
    <numFmt numFmtId="197" formatCode="&quot;Bs.&quot;#,##0_);[Red]\(&quot;Bs.&quot;#,##0\)"/>
    <numFmt numFmtId="198" formatCode="&quot;Bs.&quot;#,##0.00_);\(&quot;Bs.&quot;#,##0.00\)"/>
    <numFmt numFmtId="199" formatCode="&quot;Bs.&quot;#,##0.00_);[Red]\(&quot;Bs.&quot;#,##0.00\)"/>
    <numFmt numFmtId="200" formatCode="0.0%"/>
    <numFmt numFmtId="201" formatCode="0.000%"/>
    <numFmt numFmtId="202" formatCode="#,##0.0"/>
    <numFmt numFmtId="203" formatCode="#,##0.00%"/>
    <numFmt numFmtId="204" formatCode="#,##0.0%"/>
    <numFmt numFmtId="205" formatCode="#,##0%"/>
    <numFmt numFmtId="206" formatCode="#,##0.0_);[Red]\(#,##0.0\)"/>
    <numFmt numFmtId="207" formatCode="#,##0.0_);\(#,##0.0\)"/>
    <numFmt numFmtId="208" formatCode="&quot;Bs.&quot;#,##0.0_);[Red]\(&quot;Bs.&quot;#,##0.0\)"/>
    <numFmt numFmtId="209" formatCode="#,###.##000_);[Red]\(#,###.##000\)"/>
    <numFmt numFmtId="210" formatCode="#,##0.0\ 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55">
    <font>
      <sz val="10"/>
      <name val="Palatino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14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3" fontId="0" fillId="0" borderId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208" fontId="0" fillId="0" borderId="0" applyFill="0" applyBorder="0" applyProtection="0">
      <alignment vertical="center"/>
    </xf>
    <xf numFmtId="199" fontId="0" fillId="0" borderId="0" applyFill="0" applyBorder="0" applyProtection="0">
      <alignment vertical="center"/>
    </xf>
    <xf numFmtId="14" fontId="0" fillId="0" borderId="0">
      <alignment vertical="center"/>
      <protection locked="0"/>
    </xf>
    <xf numFmtId="15" fontId="0" fillId="0" borderId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97" fontId="0" fillId="0" borderId="0" applyFill="0" applyBorder="0" applyProtection="0">
      <alignment vertical="center"/>
    </xf>
    <xf numFmtId="0" fontId="47" fillId="31" borderId="0" applyNumberFormat="0" applyBorder="0" applyAlignment="0" applyProtection="0"/>
    <xf numFmtId="207" fontId="0" fillId="0" borderId="0" applyFill="0" applyBorder="0" applyProtection="0">
      <alignment vertical="center"/>
    </xf>
    <xf numFmtId="39" fontId="0" fillId="0" borderId="0" applyFill="0" applyBorder="0" applyProtection="0">
      <alignment vertical="center"/>
    </xf>
    <xf numFmtId="0" fontId="0" fillId="32" borderId="4" applyNumberFormat="0" applyFont="0" applyAlignment="0" applyProtection="0"/>
    <xf numFmtId="204" fontId="0" fillId="0" borderId="0" applyFill="0" applyBorder="0" applyProtection="0">
      <alignment vertical="center"/>
    </xf>
    <xf numFmtId="203" fontId="0" fillId="0" borderId="0" applyFill="0" applyBorder="0" applyProtection="0">
      <alignment vertical="center"/>
    </xf>
    <xf numFmtId="205" fontId="0" fillId="0" borderId="0" applyFill="0" applyBorder="0" applyProtection="0">
      <alignment vertical="center"/>
    </xf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8">
    <xf numFmtId="3" fontId="0" fillId="0" borderId="0" xfId="0" applyAlignment="1">
      <alignment vertical="center"/>
    </xf>
    <xf numFmtId="3" fontId="7" fillId="33" borderId="0" xfId="0" applyFont="1" applyFill="1" applyBorder="1" applyAlignment="1">
      <alignment/>
    </xf>
    <xf numFmtId="3" fontId="8" fillId="33" borderId="0" xfId="0" applyFont="1" applyFill="1" applyAlignment="1">
      <alignment horizontal="center"/>
    </xf>
    <xf numFmtId="3" fontId="7" fillId="33" borderId="0" xfId="0" applyFont="1" applyFill="1" applyAlignment="1">
      <alignment/>
    </xf>
    <xf numFmtId="3" fontId="8" fillId="33" borderId="0" xfId="0" applyFont="1" applyFill="1" applyAlignment="1">
      <alignment/>
    </xf>
    <xf numFmtId="3" fontId="9" fillId="33" borderId="0" xfId="0" applyFont="1" applyFill="1" applyBorder="1" applyAlignment="1">
      <alignment horizontal="center"/>
    </xf>
    <xf numFmtId="3" fontId="10" fillId="33" borderId="0" xfId="0" applyFont="1" applyFill="1" applyAlignment="1">
      <alignment horizontal="center"/>
    </xf>
    <xf numFmtId="3" fontId="8" fillId="33" borderId="10" xfId="0" applyFont="1" applyFill="1" applyBorder="1" applyAlignment="1">
      <alignment/>
    </xf>
    <xf numFmtId="3" fontId="8" fillId="33" borderId="10" xfId="0" applyFont="1" applyFill="1" applyBorder="1" applyAlignment="1">
      <alignment horizontal="center"/>
    </xf>
    <xf numFmtId="3" fontId="8" fillId="33" borderId="11" xfId="0" applyFont="1" applyFill="1" applyBorder="1" applyAlignment="1">
      <alignment/>
    </xf>
    <xf numFmtId="3" fontId="8" fillId="33" borderId="0" xfId="0" applyFont="1" applyFill="1" applyBorder="1" applyAlignment="1">
      <alignment/>
    </xf>
    <xf numFmtId="3" fontId="8" fillId="33" borderId="0" xfId="0" applyFont="1" applyFill="1" applyBorder="1" applyAlignment="1">
      <alignment horizontal="center"/>
    </xf>
    <xf numFmtId="3" fontId="8" fillId="33" borderId="12" xfId="0" applyFont="1" applyFill="1" applyBorder="1" applyAlignment="1">
      <alignment horizontal="center"/>
    </xf>
    <xf numFmtId="205" fontId="8" fillId="33" borderId="0" xfId="59" applyFont="1" applyFill="1" applyBorder="1" applyProtection="1">
      <alignment vertical="center"/>
      <protection locked="0"/>
    </xf>
    <xf numFmtId="3" fontId="8" fillId="33" borderId="11" xfId="0" applyFont="1" applyFill="1" applyBorder="1" applyAlignment="1">
      <alignment horizontal="left"/>
    </xf>
    <xf numFmtId="3" fontId="8" fillId="33" borderId="13" xfId="0" applyFont="1" applyFill="1" applyBorder="1" applyAlignment="1">
      <alignment/>
    </xf>
    <xf numFmtId="3" fontId="11" fillId="33" borderId="0" xfId="0" applyFont="1" applyFill="1" applyAlignment="1">
      <alignment horizontal="justify"/>
    </xf>
    <xf numFmtId="3" fontId="8" fillId="33" borderId="14" xfId="0" applyFont="1" applyFill="1" applyBorder="1" applyAlignment="1">
      <alignment horizontal="justify"/>
    </xf>
    <xf numFmtId="3" fontId="8" fillId="33" borderId="11" xfId="0" applyFont="1" applyFill="1" applyBorder="1" applyAlignment="1">
      <alignment horizontal="justify"/>
    </xf>
    <xf numFmtId="3" fontId="12" fillId="33" borderId="0" xfId="0" applyFont="1" applyFill="1" applyBorder="1" applyAlignment="1">
      <alignment horizontal="center"/>
    </xf>
    <xf numFmtId="3" fontId="12" fillId="33" borderId="12" xfId="0" applyFont="1" applyFill="1" applyBorder="1" applyAlignment="1">
      <alignment horizontal="center"/>
    </xf>
    <xf numFmtId="3" fontId="8" fillId="33" borderId="15" xfId="0" applyFont="1" applyFill="1" applyBorder="1" applyAlignment="1">
      <alignment horizontal="justify"/>
    </xf>
    <xf numFmtId="3" fontId="8" fillId="33" borderId="13" xfId="0" applyFont="1" applyFill="1" applyBorder="1" applyAlignment="1">
      <alignment horizontal="center"/>
    </xf>
    <xf numFmtId="3" fontId="8" fillId="33" borderId="16" xfId="0" applyFont="1" applyFill="1" applyBorder="1" applyAlignment="1">
      <alignment horizontal="center"/>
    </xf>
    <xf numFmtId="3" fontId="13" fillId="33" borderId="0" xfId="0" applyFont="1" applyFill="1" applyAlignment="1">
      <alignment horizontal="center"/>
    </xf>
    <xf numFmtId="3" fontId="14" fillId="33" borderId="0" xfId="0" applyFont="1" applyFill="1" applyBorder="1" applyAlignment="1">
      <alignment horizontal="left"/>
    </xf>
    <xf numFmtId="3" fontId="15" fillId="33" borderId="0" xfId="0" applyFont="1" applyFill="1" applyAlignment="1">
      <alignment/>
    </xf>
    <xf numFmtId="3" fontId="15" fillId="33" borderId="0" xfId="0" applyFont="1" applyFill="1" applyAlignment="1">
      <alignment horizontal="center"/>
    </xf>
    <xf numFmtId="3" fontId="16" fillId="33" borderId="0" xfId="0" applyFont="1" applyFill="1" applyBorder="1" applyAlignment="1">
      <alignment horizontal="center"/>
    </xf>
    <xf numFmtId="3" fontId="8" fillId="33" borderId="0" xfId="0" applyFont="1" applyFill="1" applyBorder="1" applyAlignment="1">
      <alignment horizontal="justify"/>
    </xf>
    <xf numFmtId="3" fontId="9" fillId="33" borderId="17" xfId="0" applyFont="1" applyFill="1" applyBorder="1" applyAlignment="1">
      <alignment horizontal="center"/>
    </xf>
    <xf numFmtId="3" fontId="9" fillId="33" borderId="18" xfId="0" applyFont="1" applyFill="1" applyBorder="1" applyAlignment="1">
      <alignment horizontal="center"/>
    </xf>
    <xf numFmtId="3" fontId="17" fillId="33" borderId="0" xfId="0" applyFont="1" applyFill="1" applyAlignment="1">
      <alignment horizontal="center"/>
    </xf>
    <xf numFmtId="3" fontId="9" fillId="33" borderId="19" xfId="0" applyFont="1" applyFill="1" applyBorder="1" applyAlignment="1">
      <alignment horizontal="center"/>
    </xf>
    <xf numFmtId="3" fontId="9" fillId="33" borderId="20" xfId="0" applyFont="1" applyFill="1" applyBorder="1" applyAlignment="1">
      <alignment horizontal="center"/>
    </xf>
    <xf numFmtId="3" fontId="16" fillId="33" borderId="19" xfId="0" applyFont="1" applyFill="1" applyBorder="1" applyAlignment="1">
      <alignment horizontal="center"/>
    </xf>
    <xf numFmtId="3" fontId="16" fillId="33" borderId="20" xfId="0" applyFont="1" applyFill="1" applyBorder="1" applyAlignment="1">
      <alignment horizontal="center"/>
    </xf>
    <xf numFmtId="3" fontId="18" fillId="33" borderId="0" xfId="0" applyFont="1" applyFill="1" applyBorder="1" applyAlignment="1">
      <alignment horizontal="center"/>
    </xf>
    <xf numFmtId="3" fontId="17" fillId="33" borderId="0" xfId="0" applyFont="1" applyFill="1" applyBorder="1" applyAlignment="1">
      <alignment horizontal="center"/>
    </xf>
    <xf numFmtId="3" fontId="18" fillId="33" borderId="21" xfId="0" applyFont="1" applyFill="1" applyBorder="1" applyAlignment="1">
      <alignment horizontal="center"/>
    </xf>
    <xf numFmtId="3" fontId="19" fillId="33" borderId="0" xfId="0" applyFont="1" applyFill="1" applyAlignment="1">
      <alignment horizontal="center"/>
    </xf>
    <xf numFmtId="3" fontId="9" fillId="33" borderId="0" xfId="0" applyFont="1" applyFill="1" applyBorder="1" applyAlignment="1">
      <alignment horizontal="left"/>
    </xf>
    <xf numFmtId="3" fontId="9" fillId="33" borderId="0" xfId="0" applyFont="1" applyFill="1" applyBorder="1" applyAlignment="1">
      <alignment vertical="center"/>
    </xf>
    <xf numFmtId="3" fontId="9" fillId="33" borderId="0" xfId="0" applyFont="1" applyFill="1" applyBorder="1" applyAlignment="1">
      <alignment/>
    </xf>
    <xf numFmtId="3" fontId="16" fillId="33" borderId="0" xfId="0" applyFont="1" applyFill="1" applyBorder="1" applyAlignment="1">
      <alignment horizontal="left"/>
    </xf>
    <xf numFmtId="3" fontId="9" fillId="33" borderId="0" xfId="0" applyFont="1" applyFill="1" applyBorder="1" applyAlignment="1">
      <alignment horizontal="right"/>
    </xf>
    <xf numFmtId="3" fontId="16" fillId="33" borderId="0" xfId="0" applyFont="1" applyFill="1" applyBorder="1" applyAlignment="1">
      <alignment vertical="center"/>
    </xf>
    <xf numFmtId="3" fontId="11" fillId="33" borderId="0" xfId="0" applyFont="1" applyFill="1" applyAlignment="1">
      <alignment/>
    </xf>
    <xf numFmtId="3" fontId="16" fillId="33" borderId="0" xfId="0" applyFont="1" applyFill="1" applyBorder="1" applyAlignment="1">
      <alignment/>
    </xf>
    <xf numFmtId="3" fontId="18" fillId="33" borderId="11" xfId="0" applyFont="1" applyFill="1" applyBorder="1" applyAlignment="1">
      <alignment horizontal="center"/>
    </xf>
    <xf numFmtId="3" fontId="18" fillId="33" borderId="12" xfId="0" applyFont="1" applyFill="1" applyBorder="1" applyAlignment="1">
      <alignment horizontal="center"/>
    </xf>
    <xf numFmtId="3" fontId="18" fillId="33" borderId="22" xfId="0" applyFont="1" applyFill="1" applyBorder="1" applyAlignment="1">
      <alignment horizontal="center"/>
    </xf>
    <xf numFmtId="3" fontId="8" fillId="33" borderId="23" xfId="0" applyFont="1" applyFill="1" applyBorder="1" applyAlignment="1">
      <alignment horizontal="center"/>
    </xf>
    <xf numFmtId="3" fontId="18" fillId="33" borderId="24" xfId="0" applyFont="1" applyFill="1" applyBorder="1" applyAlignment="1">
      <alignment horizontal="center"/>
    </xf>
    <xf numFmtId="3" fontId="11" fillId="33" borderId="0" xfId="0" applyFont="1" applyFill="1" applyBorder="1" applyAlignment="1">
      <alignment horizontal="center"/>
    </xf>
    <xf numFmtId="3" fontId="19" fillId="33" borderId="0" xfId="0" applyFont="1" applyFill="1" applyBorder="1" applyAlignment="1">
      <alignment horizontal="center"/>
    </xf>
    <xf numFmtId="3" fontId="19" fillId="33" borderId="12" xfId="0" applyFont="1" applyFill="1" applyBorder="1" applyAlignment="1">
      <alignment horizontal="center"/>
    </xf>
    <xf numFmtId="3" fontId="8" fillId="33" borderId="25" xfId="0" applyFont="1" applyFill="1" applyBorder="1" applyAlignment="1">
      <alignment horizontal="center"/>
    </xf>
    <xf numFmtId="3" fontId="18" fillId="33" borderId="26" xfId="0" applyFont="1" applyFill="1" applyBorder="1" applyAlignment="1">
      <alignment horizontal="center"/>
    </xf>
    <xf numFmtId="3" fontId="8" fillId="33" borderId="15" xfId="0" applyFont="1" applyFill="1" applyBorder="1" applyAlignment="1">
      <alignment/>
    </xf>
    <xf numFmtId="3" fontId="8" fillId="33" borderId="16" xfId="0" applyFont="1" applyFill="1" applyBorder="1" applyAlignment="1">
      <alignment/>
    </xf>
    <xf numFmtId="3" fontId="20" fillId="33" borderId="0" xfId="0" applyFont="1" applyFill="1" applyAlignment="1">
      <alignment/>
    </xf>
    <xf numFmtId="3" fontId="20" fillId="33" borderId="0" xfId="0" applyFont="1" applyFill="1" applyAlignment="1">
      <alignment horizontal="right"/>
    </xf>
    <xf numFmtId="3" fontId="20" fillId="33" borderId="0" xfId="0" applyFont="1" applyFill="1" applyAlignment="1">
      <alignment horizontal="center"/>
    </xf>
    <xf numFmtId="3" fontId="20" fillId="33" borderId="0" xfId="0" applyFont="1" applyFill="1" applyBorder="1" applyAlignment="1">
      <alignment/>
    </xf>
    <xf numFmtId="3" fontId="20" fillId="33" borderId="0" xfId="0" applyFont="1" applyFill="1" applyBorder="1" applyAlignment="1">
      <alignment horizontal="center"/>
    </xf>
    <xf numFmtId="3" fontId="21" fillId="33" borderId="0" xfId="0" applyFont="1" applyFill="1" applyBorder="1" applyAlignment="1">
      <alignment horizontal="center"/>
    </xf>
    <xf numFmtId="3" fontId="18" fillId="33" borderId="0" xfId="0" applyFont="1" applyFill="1" applyBorder="1" applyAlignment="1">
      <alignment horizontal="left"/>
    </xf>
    <xf numFmtId="3" fontId="8" fillId="33" borderId="21" xfId="0" applyFont="1" applyFill="1" applyBorder="1" applyAlignment="1">
      <alignment horizontal="center"/>
    </xf>
    <xf numFmtId="3" fontId="8" fillId="33" borderId="0" xfId="0" applyFont="1" applyFill="1" applyBorder="1" applyAlignment="1">
      <alignment vertical="center"/>
    </xf>
    <xf numFmtId="3" fontId="11" fillId="33" borderId="0" xfId="0" applyFont="1" applyFill="1" applyBorder="1" applyAlignment="1">
      <alignment/>
    </xf>
    <xf numFmtId="3" fontId="18" fillId="33" borderId="14" xfId="0" applyFont="1" applyFill="1" applyBorder="1" applyAlignment="1">
      <alignment horizontal="left"/>
    </xf>
    <xf numFmtId="3" fontId="8" fillId="33" borderId="27" xfId="0" applyFont="1" applyFill="1" applyBorder="1" applyAlignment="1">
      <alignment/>
    </xf>
    <xf numFmtId="3" fontId="8" fillId="33" borderId="22" xfId="0" applyFont="1" applyFill="1" applyBorder="1" applyAlignment="1">
      <alignment horizontal="center"/>
    </xf>
    <xf numFmtId="3" fontId="18" fillId="33" borderId="11" xfId="0" applyFont="1" applyFill="1" applyBorder="1" applyAlignment="1">
      <alignment horizontal="left"/>
    </xf>
    <xf numFmtId="3" fontId="11" fillId="33" borderId="0" xfId="0" applyFont="1" applyFill="1" applyBorder="1" applyAlignment="1">
      <alignment horizontal="left"/>
    </xf>
    <xf numFmtId="3" fontId="20" fillId="33" borderId="28" xfId="0" applyFont="1" applyFill="1" applyBorder="1" applyAlignment="1">
      <alignment horizontal="center"/>
    </xf>
    <xf numFmtId="3" fontId="8" fillId="34" borderId="14" xfId="0" applyFont="1" applyFill="1" applyBorder="1" applyAlignment="1">
      <alignment/>
    </xf>
    <xf numFmtId="3" fontId="8" fillId="34" borderId="10" xfId="0" applyFont="1" applyFill="1" applyBorder="1" applyAlignment="1">
      <alignment/>
    </xf>
    <xf numFmtId="3" fontId="8" fillId="34" borderId="10" xfId="0" applyFont="1" applyFill="1" applyBorder="1" applyAlignment="1">
      <alignment horizontal="center"/>
    </xf>
    <xf numFmtId="3" fontId="8" fillId="34" borderId="27" xfId="0" applyFont="1" applyFill="1" applyBorder="1" applyAlignment="1">
      <alignment horizontal="center"/>
    </xf>
    <xf numFmtId="3" fontId="8" fillId="34" borderId="11" xfId="0" applyFont="1" applyFill="1" applyBorder="1" applyAlignment="1">
      <alignment/>
    </xf>
    <xf numFmtId="3" fontId="8" fillId="34" borderId="0" xfId="0" applyFont="1" applyFill="1" applyBorder="1" applyAlignment="1">
      <alignment/>
    </xf>
    <xf numFmtId="3" fontId="8" fillId="34" borderId="0" xfId="0" applyFont="1" applyFill="1" applyBorder="1" applyAlignment="1">
      <alignment horizontal="center"/>
    </xf>
    <xf numFmtId="3" fontId="8" fillId="34" borderId="12" xfId="0" applyFont="1" applyFill="1" applyBorder="1" applyAlignment="1">
      <alignment horizontal="center"/>
    </xf>
    <xf numFmtId="205" fontId="8" fillId="34" borderId="0" xfId="59" applyFont="1" applyFill="1" applyBorder="1" applyProtection="1">
      <alignment vertical="center"/>
      <protection locked="0"/>
    </xf>
    <xf numFmtId="3" fontId="8" fillId="34" borderId="11" xfId="0" applyFont="1" applyFill="1" applyBorder="1" applyAlignment="1">
      <alignment horizontal="left"/>
    </xf>
    <xf numFmtId="205" fontId="8" fillId="34" borderId="0" xfId="59" applyFont="1" applyFill="1" applyBorder="1" applyAlignment="1" applyProtection="1">
      <alignment horizontal="center" vertical="center"/>
      <protection locked="0"/>
    </xf>
    <xf numFmtId="205" fontId="8" fillId="34" borderId="12" xfId="59" applyFont="1" applyFill="1" applyBorder="1" applyAlignment="1" applyProtection="1">
      <alignment horizontal="center" vertical="center"/>
      <protection locked="0"/>
    </xf>
    <xf numFmtId="3" fontId="8" fillId="34" borderId="15" xfId="0" applyFont="1" applyFill="1" applyBorder="1" applyAlignment="1">
      <alignment horizontal="left"/>
    </xf>
    <xf numFmtId="3" fontId="8" fillId="34" borderId="13" xfId="0" applyFont="1" applyFill="1" applyBorder="1" applyAlignment="1">
      <alignment horizontal="center"/>
    </xf>
    <xf numFmtId="205" fontId="8" fillId="34" borderId="13" xfId="59" applyFont="1" applyFill="1" applyBorder="1" applyAlignment="1" applyProtection="1">
      <alignment horizontal="center" vertical="center"/>
      <protection locked="0"/>
    </xf>
    <xf numFmtId="3" fontId="18" fillId="34" borderId="29" xfId="0" applyFont="1" applyFill="1" applyBorder="1" applyAlignment="1">
      <alignment horizontal="center"/>
    </xf>
    <xf numFmtId="3" fontId="18" fillId="34" borderId="30" xfId="0" applyFont="1" applyFill="1" applyBorder="1" applyAlignment="1">
      <alignment horizontal="center"/>
    </xf>
    <xf numFmtId="3" fontId="21" fillId="33" borderId="11" xfId="0" applyFont="1" applyFill="1" applyBorder="1" applyAlignment="1">
      <alignment/>
    </xf>
    <xf numFmtId="3" fontId="21" fillId="33" borderId="0" xfId="0" applyFont="1" applyFill="1" applyBorder="1" applyAlignment="1">
      <alignment/>
    </xf>
    <xf numFmtId="3" fontId="21" fillId="33" borderId="12" xfId="0" applyFont="1" applyFill="1" applyBorder="1" applyAlignment="1">
      <alignment horizontal="center"/>
    </xf>
    <xf numFmtId="3" fontId="21" fillId="33" borderId="23" xfId="0" applyFont="1" applyFill="1" applyBorder="1" applyAlignment="1">
      <alignment horizontal="center"/>
    </xf>
    <xf numFmtId="3" fontId="21" fillId="33" borderId="25" xfId="0" applyFont="1" applyFill="1" applyBorder="1" applyAlignment="1">
      <alignment horizontal="center"/>
    </xf>
    <xf numFmtId="3" fontId="21" fillId="33" borderId="15" xfId="0" applyFont="1" applyFill="1" applyBorder="1" applyAlignment="1">
      <alignment/>
    </xf>
    <xf numFmtId="3" fontId="21" fillId="33" borderId="13" xfId="0" applyFont="1" applyFill="1" applyBorder="1" applyAlignment="1">
      <alignment horizontal="left"/>
    </xf>
    <xf numFmtId="3" fontId="21" fillId="33" borderId="13" xfId="0" applyFont="1" applyFill="1" applyBorder="1" applyAlignment="1">
      <alignment horizontal="center"/>
    </xf>
    <xf numFmtId="3" fontId="21" fillId="33" borderId="16" xfId="0" applyFont="1" applyFill="1" applyBorder="1" applyAlignment="1">
      <alignment horizontal="center"/>
    </xf>
    <xf numFmtId="3" fontId="10" fillId="33" borderId="13" xfId="0" applyFont="1" applyFill="1" applyBorder="1" applyAlignment="1">
      <alignment horizontal="center"/>
    </xf>
    <xf numFmtId="3" fontId="10" fillId="33" borderId="0" xfId="0" applyFont="1" applyFill="1" applyBorder="1" applyAlignment="1">
      <alignment horizontal="center"/>
    </xf>
    <xf numFmtId="3" fontId="8" fillId="34" borderId="16" xfId="0" applyFont="1" applyFill="1" applyBorder="1" applyAlignment="1">
      <alignment horizontal="center"/>
    </xf>
    <xf numFmtId="3" fontId="0" fillId="35" borderId="0" xfId="0" applyFill="1" applyAlignment="1">
      <alignment vertical="center"/>
    </xf>
    <xf numFmtId="3" fontId="7" fillId="33" borderId="0" xfId="0" applyFont="1" applyFill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(0)" xfId="37"/>
    <cellStyle name="Currency(00)" xfId="38"/>
    <cellStyle name="d/m/yy" xfId="39"/>
    <cellStyle name="d-mmm-yy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Currency" xfId="52"/>
    <cellStyle name="Neutral" xfId="53"/>
    <cellStyle name="Normal(0)" xfId="54"/>
    <cellStyle name="Normal(00)" xfId="55"/>
    <cellStyle name="Notas" xfId="56"/>
    <cellStyle name="Percent(0)" xfId="57"/>
    <cellStyle name="Percent(00)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42"/>
  <sheetViews>
    <sheetView tabSelected="1" zoomScalePageLayoutView="0" workbookViewId="0" topLeftCell="A1">
      <selection activeCell="B78" sqref="B78"/>
    </sheetView>
  </sheetViews>
  <sheetFormatPr defaultColWidth="22.375" defaultRowHeight="19.5" customHeight="1"/>
  <cols>
    <col min="1" max="1" width="5.75390625" style="4" customWidth="1"/>
    <col min="2" max="2" width="9.625" style="2" customWidth="1"/>
    <col min="3" max="3" width="26.125" style="4" customWidth="1"/>
    <col min="4" max="4" width="28.75390625" style="4" customWidth="1"/>
    <col min="5" max="5" width="16.00390625" style="2" customWidth="1"/>
    <col min="6" max="6" width="16.75390625" style="2" customWidth="1"/>
    <col min="7" max="7" width="17.875" style="2" customWidth="1"/>
    <col min="8" max="8" width="18.00390625" style="2" customWidth="1"/>
    <col min="9" max="9" width="17.875" style="2" customWidth="1"/>
    <col min="10" max="21" width="7.125" style="2" customWidth="1"/>
    <col min="22" max="22" width="28.00390625" style="4" customWidth="1"/>
    <col min="23" max="24" width="11.00390625" style="2" customWidth="1"/>
    <col min="25" max="25" width="7.125" style="2" customWidth="1"/>
    <col min="26" max="26" width="11.00390625" style="5" hidden="1" customWidth="1"/>
    <col min="27" max="27" width="9.25390625" style="5" hidden="1" customWidth="1"/>
    <col min="28" max="29" width="9.25390625" style="5" customWidth="1"/>
    <col min="30" max="30" width="10.25390625" style="4" customWidth="1"/>
    <col min="31" max="31" width="5.75390625" style="4" customWidth="1"/>
    <col min="32" max="32" width="28.25390625" style="4" customWidth="1"/>
    <col min="33" max="33" width="12.00390625" style="4" customWidth="1"/>
    <col min="34" max="34" width="1.25" style="4" customWidth="1"/>
    <col min="35" max="35" width="1.75390625" style="4" customWidth="1"/>
    <col min="36" max="36" width="13.25390625" style="2" customWidth="1"/>
    <col min="37" max="16384" width="22.375" style="4" customWidth="1"/>
  </cols>
  <sheetData>
    <row r="2" ht="22.5" customHeight="1">
      <c r="C2" s="3" t="s">
        <v>74</v>
      </c>
    </row>
    <row r="3" spans="3:9" ht="13.5" customHeight="1" thickBot="1">
      <c r="C3" s="3"/>
      <c r="E3" s="6" t="s">
        <v>0</v>
      </c>
      <c r="F3" s="6" t="s">
        <v>1</v>
      </c>
      <c r="G3" s="6" t="s">
        <v>60</v>
      </c>
      <c r="H3" s="6" t="s">
        <v>61</v>
      </c>
      <c r="I3" s="6" t="s">
        <v>62</v>
      </c>
    </row>
    <row r="4" spans="3:9" ht="19.5" customHeight="1">
      <c r="C4" s="77" t="s">
        <v>37</v>
      </c>
      <c r="D4" s="78"/>
      <c r="E4" s="79">
        <v>30</v>
      </c>
      <c r="F4" s="79">
        <v>30</v>
      </c>
      <c r="G4" s="79">
        <v>30</v>
      </c>
      <c r="H4" s="79">
        <v>30</v>
      </c>
      <c r="I4" s="79">
        <v>30</v>
      </c>
    </row>
    <row r="5" spans="3:9" ht="19.5" customHeight="1">
      <c r="C5" s="81" t="s">
        <v>53</v>
      </c>
      <c r="D5" s="82"/>
      <c r="E5" s="83">
        <v>15</v>
      </c>
      <c r="F5" s="83">
        <v>15</v>
      </c>
      <c r="G5" s="83">
        <v>15</v>
      </c>
      <c r="H5" s="83">
        <v>15</v>
      </c>
      <c r="I5" s="84">
        <v>15</v>
      </c>
    </row>
    <row r="6" spans="3:9" ht="19.5" customHeight="1">
      <c r="C6" s="81" t="s">
        <v>54</v>
      </c>
      <c r="D6" s="82"/>
      <c r="E6" s="83">
        <v>15</v>
      </c>
      <c r="F6" s="83">
        <v>30</v>
      </c>
      <c r="G6" s="83">
        <v>80</v>
      </c>
      <c r="H6" s="83">
        <v>30</v>
      </c>
      <c r="I6" s="84">
        <v>30</v>
      </c>
    </row>
    <row r="7" spans="3:9" ht="19.5" customHeight="1">
      <c r="C7" s="81" t="s">
        <v>55</v>
      </c>
      <c r="D7" s="82"/>
      <c r="E7" s="83">
        <v>30</v>
      </c>
      <c r="F7" s="83">
        <v>30</v>
      </c>
      <c r="G7" s="83">
        <v>30</v>
      </c>
      <c r="H7" s="83">
        <v>30</v>
      </c>
      <c r="I7" s="84">
        <v>30</v>
      </c>
    </row>
    <row r="8" spans="3:9" ht="19.5" customHeight="1">
      <c r="C8" s="81" t="s">
        <v>13</v>
      </c>
      <c r="D8" s="85">
        <v>0</v>
      </c>
      <c r="E8" s="83"/>
      <c r="F8" s="83"/>
      <c r="G8" s="83"/>
      <c r="H8" s="83"/>
      <c r="I8" s="84"/>
    </row>
    <row r="9" spans="3:9" ht="19.5" customHeight="1">
      <c r="C9" s="86" t="s">
        <v>68</v>
      </c>
      <c r="D9" s="83"/>
      <c r="E9" s="87">
        <v>0.2</v>
      </c>
      <c r="F9" s="87">
        <v>0.2</v>
      </c>
      <c r="G9" s="87">
        <v>0.15</v>
      </c>
      <c r="H9" s="87">
        <v>0.15</v>
      </c>
      <c r="I9" s="88">
        <v>0.15</v>
      </c>
    </row>
    <row r="10" spans="3:9" ht="19.5" customHeight="1">
      <c r="C10" s="81" t="s">
        <v>66</v>
      </c>
      <c r="D10" s="82"/>
      <c r="E10" s="83">
        <v>10000</v>
      </c>
      <c r="F10" s="83">
        <v>0</v>
      </c>
      <c r="G10" s="83">
        <v>100000</v>
      </c>
      <c r="H10" s="83">
        <v>0</v>
      </c>
      <c r="I10" s="84">
        <v>50000</v>
      </c>
    </row>
    <row r="11" spans="3:9" ht="19.5" customHeight="1">
      <c r="C11" s="81" t="s">
        <v>67</v>
      </c>
      <c r="D11" s="82"/>
      <c r="E11" s="83">
        <v>10</v>
      </c>
      <c r="F11" s="83">
        <v>10</v>
      </c>
      <c r="G11" s="83">
        <v>10</v>
      </c>
      <c r="H11" s="83">
        <v>10</v>
      </c>
      <c r="I11" s="84">
        <v>10</v>
      </c>
    </row>
    <row r="12" spans="3:9" ht="19.5" customHeight="1">
      <c r="C12" s="86" t="s">
        <v>4</v>
      </c>
      <c r="D12" s="82"/>
      <c r="E12" s="83">
        <f>Ingresos!E14</f>
        <v>72000</v>
      </c>
      <c r="F12" s="83">
        <f>Ingresos!F14</f>
        <v>113000</v>
      </c>
      <c r="G12" s="83">
        <f>Ingresos!G14</f>
        <v>197500</v>
      </c>
      <c r="H12" s="83">
        <f>Ingresos!H14</f>
        <v>425250</v>
      </c>
      <c r="I12" s="83">
        <f>Ingresos!I14</f>
        <v>570000</v>
      </c>
    </row>
    <row r="13" spans="3:9" ht="19.5" customHeight="1" thickBot="1">
      <c r="C13" s="89" t="s">
        <v>56</v>
      </c>
      <c r="D13" s="90"/>
      <c r="E13" s="91">
        <v>0.8</v>
      </c>
      <c r="F13" s="91">
        <v>0.8</v>
      </c>
      <c r="G13" s="91">
        <v>0.8</v>
      </c>
      <c r="H13" s="91">
        <v>0.8</v>
      </c>
      <c r="I13" s="91">
        <v>0.8</v>
      </c>
    </row>
    <row r="15" spans="3:4" ht="19.5" customHeight="1">
      <c r="C15" s="1" t="s">
        <v>64</v>
      </c>
      <c r="D15" s="1"/>
    </row>
    <row r="16" spans="3:9" ht="19.5" customHeight="1" thickBot="1">
      <c r="C16" s="16"/>
      <c r="E16" s="6" t="s">
        <v>0</v>
      </c>
      <c r="F16" s="6" t="s">
        <v>1</v>
      </c>
      <c r="G16" s="6" t="s">
        <v>60</v>
      </c>
      <c r="H16" s="6" t="s">
        <v>61</v>
      </c>
      <c r="I16" s="6" t="s">
        <v>62</v>
      </c>
    </row>
    <row r="17" spans="3:9" ht="19.5" customHeight="1">
      <c r="C17" s="17" t="s">
        <v>4</v>
      </c>
      <c r="D17" s="7"/>
      <c r="E17" s="8">
        <f>E12</f>
        <v>72000</v>
      </c>
      <c r="F17" s="8">
        <f>F12</f>
        <v>113000</v>
      </c>
      <c r="G17" s="8">
        <f>G12</f>
        <v>197500</v>
      </c>
      <c r="H17" s="8">
        <f>H12</f>
        <v>425250</v>
      </c>
      <c r="I17" s="8">
        <f>I12</f>
        <v>570000</v>
      </c>
    </row>
    <row r="18" spans="3:9" ht="19.5" customHeight="1">
      <c r="C18" s="18" t="s">
        <v>38</v>
      </c>
      <c r="D18" s="10"/>
      <c r="E18" s="11">
        <f>+E13*E17</f>
        <v>57600</v>
      </c>
      <c r="F18" s="11">
        <f>+F13*F17</f>
        <v>90400</v>
      </c>
      <c r="G18" s="11">
        <f>+G13*G17</f>
        <v>158000</v>
      </c>
      <c r="H18" s="11">
        <f>+H13*H17</f>
        <v>340200</v>
      </c>
      <c r="I18" s="12">
        <f>+I13*I17</f>
        <v>456000</v>
      </c>
    </row>
    <row r="19" spans="3:9" ht="19.5" customHeight="1">
      <c r="C19" s="18" t="s">
        <v>7</v>
      </c>
      <c r="D19" s="10"/>
      <c r="E19" s="19">
        <f>+(D36+E10/2)/E11</f>
        <v>500</v>
      </c>
      <c r="F19" s="19">
        <f>+(E36+F10/2)/F11</f>
        <v>1000</v>
      </c>
      <c r="G19" s="19">
        <f>+(F36+G10/2)/G11</f>
        <v>6000</v>
      </c>
      <c r="H19" s="19">
        <f>+(G36+H10/2)/H11</f>
        <v>11000</v>
      </c>
      <c r="I19" s="20">
        <f>+(H36+I10/2)/I11</f>
        <v>13500</v>
      </c>
    </row>
    <row r="20" spans="2:9" ht="19.5" customHeight="1">
      <c r="B20" s="11"/>
      <c r="C20" s="18" t="s">
        <v>8</v>
      </c>
      <c r="D20" s="10"/>
      <c r="E20" s="11">
        <f>+E17-E18-E19</f>
        <v>13900</v>
      </c>
      <c r="F20" s="11">
        <f>+F17-F18-F19</f>
        <v>21600</v>
      </c>
      <c r="G20" s="11">
        <f>+G17-G18-G19</f>
        <v>33500</v>
      </c>
      <c r="H20" s="11">
        <f>+H17-H18-H19</f>
        <v>74050</v>
      </c>
      <c r="I20" s="12">
        <f>+I17-I18-I19</f>
        <v>100500</v>
      </c>
    </row>
    <row r="21" spans="2:9" ht="19.5" customHeight="1">
      <c r="B21" s="11"/>
      <c r="C21" s="9"/>
      <c r="D21" s="10"/>
      <c r="E21" s="11"/>
      <c r="F21" s="11"/>
      <c r="G21" s="11"/>
      <c r="H21" s="11"/>
      <c r="I21" s="12"/>
    </row>
    <row r="22" spans="2:9" ht="19.5" customHeight="1">
      <c r="B22" s="11"/>
      <c r="C22" s="18" t="s">
        <v>10</v>
      </c>
      <c r="D22" s="10"/>
      <c r="E22" s="11">
        <f>(0.3*E46)/12</f>
        <v>625</v>
      </c>
      <c r="F22" s="11">
        <f>(0.3*F46)/12</f>
        <v>625</v>
      </c>
      <c r="G22" s="11">
        <f>(0.3*G46)/12</f>
        <v>625</v>
      </c>
      <c r="H22" s="11">
        <f>(0.3*H46)/12</f>
        <v>625</v>
      </c>
      <c r="I22" s="12">
        <f>(0.3*I46)/12</f>
        <v>625</v>
      </c>
    </row>
    <row r="23" spans="2:9" ht="19.5" customHeight="1">
      <c r="B23" s="11"/>
      <c r="C23" s="18" t="s">
        <v>11</v>
      </c>
      <c r="D23" s="10"/>
      <c r="E23" s="11">
        <f>+E20-E22</f>
        <v>13275</v>
      </c>
      <c r="F23" s="11">
        <f>+F20-F22</f>
        <v>20975</v>
      </c>
      <c r="G23" s="11">
        <f>+G20-G22</f>
        <v>32875</v>
      </c>
      <c r="H23" s="11">
        <f>+H20-H22</f>
        <v>73425</v>
      </c>
      <c r="I23" s="12">
        <f>+I20-I22</f>
        <v>99875</v>
      </c>
    </row>
    <row r="24" spans="2:9" ht="19.5" customHeight="1">
      <c r="B24" s="11"/>
      <c r="C24" s="9"/>
      <c r="D24" s="10"/>
      <c r="E24" s="11"/>
      <c r="F24" s="11"/>
      <c r="G24" s="11"/>
      <c r="H24" s="11"/>
      <c r="I24" s="12"/>
    </row>
    <row r="25" spans="2:9" ht="19.5" customHeight="1">
      <c r="B25" s="11"/>
      <c r="C25" s="18" t="s">
        <v>13</v>
      </c>
      <c r="D25" s="13">
        <f>+D8</f>
        <v>0</v>
      </c>
      <c r="E25" s="19">
        <f>+$D25*E23</f>
        <v>0</v>
      </c>
      <c r="F25" s="19">
        <f>+$D25*F23</f>
        <v>0</v>
      </c>
      <c r="G25" s="19">
        <f>+$D25*G23</f>
        <v>0</v>
      </c>
      <c r="H25" s="19">
        <f>+$D25*H23</f>
        <v>0</v>
      </c>
      <c r="I25" s="20">
        <f>+$D25*I23</f>
        <v>0</v>
      </c>
    </row>
    <row r="26" spans="2:9" ht="19.5" customHeight="1">
      <c r="B26" s="11"/>
      <c r="C26" s="18"/>
      <c r="D26" s="10"/>
      <c r="E26" s="19"/>
      <c r="F26" s="19"/>
      <c r="G26" s="19"/>
      <c r="H26" s="19"/>
      <c r="I26" s="20"/>
    </row>
    <row r="27" spans="2:9" ht="19.5" customHeight="1" thickBot="1">
      <c r="B27" s="11"/>
      <c r="C27" s="21" t="s">
        <v>14</v>
      </c>
      <c r="D27" s="15"/>
      <c r="E27" s="22">
        <f>+E23-E25</f>
        <v>13275</v>
      </c>
      <c r="F27" s="22">
        <f>+F23-F25</f>
        <v>20975</v>
      </c>
      <c r="G27" s="22">
        <f>+G23-G25</f>
        <v>32875</v>
      </c>
      <c r="H27" s="22">
        <f>+H23-H25</f>
        <v>73425</v>
      </c>
      <c r="I27" s="23">
        <f>+I23-I25</f>
        <v>99875</v>
      </c>
    </row>
    <row r="29" spans="3:30" ht="19.5" customHeight="1">
      <c r="C29" s="107" t="s">
        <v>65</v>
      </c>
      <c r="D29" s="107"/>
      <c r="E29" s="107"/>
      <c r="F29" s="107"/>
      <c r="X29" s="24"/>
      <c r="Y29" s="24"/>
      <c r="Z29" s="25"/>
      <c r="AD29" s="26"/>
    </row>
    <row r="30" spans="3:30" ht="19.5" customHeight="1" thickBot="1">
      <c r="C30" s="15"/>
      <c r="D30" s="15"/>
      <c r="E30" s="103" t="s">
        <v>0</v>
      </c>
      <c r="F30" s="103" t="s">
        <v>1</v>
      </c>
      <c r="G30" s="103" t="s">
        <v>60</v>
      </c>
      <c r="H30" s="103" t="s">
        <v>61</v>
      </c>
      <c r="I30" s="103" t="s">
        <v>62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Y30" s="27"/>
      <c r="Z30" s="28" t="s">
        <v>2</v>
      </c>
      <c r="AA30" s="28" t="s">
        <v>3</v>
      </c>
      <c r="AB30" s="28"/>
      <c r="AC30" s="28"/>
      <c r="AD30" s="26"/>
    </row>
    <row r="31" spans="3:30" ht="19.5" customHeight="1">
      <c r="C31" s="18" t="s">
        <v>44</v>
      </c>
      <c r="D31" s="29"/>
      <c r="E31" s="11">
        <f>+E18/360*E7</f>
        <v>4800</v>
      </c>
      <c r="F31" s="11">
        <f>+F18/360*F7</f>
        <v>7533.333333333333</v>
      </c>
      <c r="G31" s="11">
        <f>+G18/360*G7</f>
        <v>13166.666666666668</v>
      </c>
      <c r="H31" s="11">
        <f>+H18/360*H7</f>
        <v>28350</v>
      </c>
      <c r="I31" s="12">
        <f>+I18/360*I7</f>
        <v>38000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Y31" s="27"/>
      <c r="Z31" s="30">
        <f>IF(F31&gt;E31,+F31-E31,0)</f>
        <v>2733.333333333333</v>
      </c>
      <c r="AA31" s="31">
        <f>IF(F31&lt;E31,-F31+E31,0)</f>
        <v>0</v>
      </c>
      <c r="AD31" s="26"/>
    </row>
    <row r="32" spans="3:30" ht="19.5" customHeight="1">
      <c r="C32" s="14" t="s">
        <v>63</v>
      </c>
      <c r="D32" s="29"/>
      <c r="E32" s="11">
        <f>+IF(E57&gt;0,0,-E57)</f>
        <v>27375</v>
      </c>
      <c r="F32" s="11">
        <f>+IF(F57&gt;0,0,-F57)</f>
        <v>38150</v>
      </c>
      <c r="G32" s="11">
        <f>+IF(G57&gt;0,0,-G57)</f>
        <v>0</v>
      </c>
      <c r="H32" s="11">
        <f>+IF(H57&gt;0,0,-H57)</f>
        <v>0</v>
      </c>
      <c r="I32" s="12">
        <f>+IF(I57&gt;0,0,-I57)</f>
        <v>33425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Y32" s="32"/>
      <c r="Z32" s="33">
        <f>IF(F32&gt;E32,+F32-E32,0)</f>
        <v>10775</v>
      </c>
      <c r="AA32" s="34">
        <f>IF(F32&lt;E32,-F32+E32,0)</f>
        <v>0</v>
      </c>
      <c r="AD32" s="26"/>
    </row>
    <row r="33" spans="3:30" ht="19.5" customHeight="1">
      <c r="C33" s="18" t="s">
        <v>6</v>
      </c>
      <c r="D33" s="29"/>
      <c r="E33" s="11">
        <f>+E17/360*E6</f>
        <v>3000</v>
      </c>
      <c r="F33" s="11">
        <f>+F17/360*F6</f>
        <v>9416.666666666668</v>
      </c>
      <c r="G33" s="11">
        <f>+G17/360*G6</f>
        <v>43888.88888888889</v>
      </c>
      <c r="H33" s="11">
        <f>+H17/360*H6</f>
        <v>35437.5</v>
      </c>
      <c r="I33" s="12">
        <f>+I17/360*I6</f>
        <v>47500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Y33" s="27"/>
      <c r="Z33" s="33">
        <f>IF(F33&gt;E33,+F33-E33,0)</f>
        <v>6416.666666666668</v>
      </c>
      <c r="AA33" s="34">
        <f>IF(F33&lt;E33,-F33+E33,0)</f>
        <v>0</v>
      </c>
      <c r="AD33" s="26"/>
    </row>
    <row r="34" spans="3:30" ht="19.5" customHeight="1">
      <c r="C34" s="18" t="s">
        <v>5</v>
      </c>
      <c r="D34" s="29"/>
      <c r="E34" s="19">
        <f>+E17/360*E4</f>
        <v>6000</v>
      </c>
      <c r="F34" s="19">
        <f>+F17/360*F4</f>
        <v>9416.666666666668</v>
      </c>
      <c r="G34" s="19">
        <f>+G17/360*G4</f>
        <v>16458.333333333332</v>
      </c>
      <c r="H34" s="19">
        <f>+H17/360*H4</f>
        <v>35437.5</v>
      </c>
      <c r="I34" s="20">
        <f>+I17/360*I4</f>
        <v>47500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Y34" s="27"/>
      <c r="Z34" s="33">
        <f>IF(F34&gt;E34,+F34-E34,0)</f>
        <v>3416.666666666668</v>
      </c>
      <c r="AA34" s="34">
        <f>IF(F34&lt;E34,-F34+E34,0)</f>
        <v>0</v>
      </c>
      <c r="AD34" s="26"/>
    </row>
    <row r="35" spans="3:30" ht="19.5" customHeight="1">
      <c r="C35" s="49" t="s">
        <v>69</v>
      </c>
      <c r="D35" s="37"/>
      <c r="E35" s="37">
        <f>+E34+E33+E32+E31</f>
        <v>41175</v>
      </c>
      <c r="F35" s="37">
        <f>+F34+F33+F32+F31</f>
        <v>64516.66666666667</v>
      </c>
      <c r="G35" s="37">
        <f>+G34+G33+G32+G31</f>
        <v>73513.88888888889</v>
      </c>
      <c r="H35" s="37">
        <f>+H34+H33+H32+H31</f>
        <v>99225</v>
      </c>
      <c r="I35" s="50">
        <f>+I34+I33+I32+I31</f>
        <v>166425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Y35" s="32"/>
      <c r="Z35" s="35"/>
      <c r="AA35" s="36"/>
      <c r="AB35" s="28"/>
      <c r="AC35" s="28"/>
      <c r="AD35" s="26"/>
    </row>
    <row r="36" spans="3:30" ht="19.5" customHeight="1">
      <c r="C36" s="18" t="s">
        <v>9</v>
      </c>
      <c r="D36" s="29"/>
      <c r="E36" s="11">
        <f>+E10+D36</f>
        <v>10000</v>
      </c>
      <c r="F36" s="11">
        <f>+F10+E36</f>
        <v>10000</v>
      </c>
      <c r="G36" s="11">
        <f>+G10+F36</f>
        <v>110000</v>
      </c>
      <c r="H36" s="11">
        <f>+H10+G36</f>
        <v>110000</v>
      </c>
      <c r="I36" s="12">
        <f>+I10+H36</f>
        <v>160000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Y36" s="27"/>
      <c r="Z36" s="35"/>
      <c r="AA36" s="36"/>
      <c r="AB36" s="28"/>
      <c r="AC36" s="28"/>
      <c r="AD36" s="26"/>
    </row>
    <row r="37" spans="3:30" ht="19.5" customHeight="1">
      <c r="C37" s="18" t="s">
        <v>39</v>
      </c>
      <c r="D37" s="29"/>
      <c r="E37" s="19">
        <f>+D37+E19</f>
        <v>500</v>
      </c>
      <c r="F37" s="19">
        <f>+E37+F19</f>
        <v>1500</v>
      </c>
      <c r="G37" s="19">
        <f>+F37+G19</f>
        <v>7500</v>
      </c>
      <c r="H37" s="19">
        <f>+G37+H19</f>
        <v>18500</v>
      </c>
      <c r="I37" s="20">
        <f>+H37+I19</f>
        <v>32000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Y37" s="27"/>
      <c r="Z37" s="35"/>
      <c r="AA37" s="36"/>
      <c r="AB37" s="28"/>
      <c r="AC37" s="28"/>
      <c r="AD37" s="26"/>
    </row>
    <row r="38" spans="3:30" ht="19.5" customHeight="1">
      <c r="C38" s="49" t="s">
        <v>70</v>
      </c>
      <c r="D38" s="37"/>
      <c r="E38" s="37">
        <f>+E36-E37</f>
        <v>9500</v>
      </c>
      <c r="F38" s="37">
        <f>+F36-F37</f>
        <v>8500</v>
      </c>
      <c r="G38" s="37">
        <f>+G36-G37</f>
        <v>102500</v>
      </c>
      <c r="H38" s="37">
        <f>+H36-H37</f>
        <v>91500</v>
      </c>
      <c r="I38" s="50">
        <f>+I36-I37</f>
        <v>128000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Y38" s="38"/>
      <c r="Z38" s="35"/>
      <c r="AA38" s="36"/>
      <c r="AB38" s="28"/>
      <c r="AC38" s="28"/>
      <c r="AD38" s="26"/>
    </row>
    <row r="39" spans="3:30" ht="19.5" customHeight="1" thickBot="1">
      <c r="C39" s="49" t="s">
        <v>12</v>
      </c>
      <c r="D39" s="37"/>
      <c r="E39" s="39">
        <v>0</v>
      </c>
      <c r="F39" s="39">
        <v>0</v>
      </c>
      <c r="G39" s="39">
        <v>0</v>
      </c>
      <c r="H39" s="39">
        <v>0</v>
      </c>
      <c r="I39" s="51">
        <v>0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Y39" s="27"/>
      <c r="Z39" s="33">
        <f>IF(F39&gt;E39,+F39-E39,0)</f>
        <v>0</v>
      </c>
      <c r="AA39" s="34">
        <f>IF(F39&lt;E39,-F39+E39,0)</f>
        <v>0</v>
      </c>
      <c r="AD39" s="26"/>
    </row>
    <row r="40" spans="3:30" ht="19.5" customHeight="1" thickTop="1">
      <c r="C40" s="49" t="s">
        <v>40</v>
      </c>
      <c r="D40" s="37"/>
      <c r="E40" s="37">
        <f>+E38+E35+E39</f>
        <v>50675</v>
      </c>
      <c r="F40" s="37">
        <f>+F38+F35+F39</f>
        <v>73016.66666666667</v>
      </c>
      <c r="G40" s="37">
        <f>+G38+G35+G39</f>
        <v>176013.88888888888</v>
      </c>
      <c r="H40" s="37">
        <f>+H38+H35+H39</f>
        <v>190725</v>
      </c>
      <c r="I40" s="50">
        <f>+I38+I35+I39</f>
        <v>294425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Y40" s="27"/>
      <c r="Z40" s="35"/>
      <c r="AA40" s="36"/>
      <c r="AB40" s="28"/>
      <c r="AC40" s="28"/>
      <c r="AD40" s="26"/>
    </row>
    <row r="41" spans="3:30" ht="19.5" customHeight="1">
      <c r="C41" s="9"/>
      <c r="D41" s="10"/>
      <c r="E41" s="10"/>
      <c r="F41" s="10"/>
      <c r="G41" s="55"/>
      <c r="H41" s="55"/>
      <c r="I41" s="56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Y41" s="27"/>
      <c r="Z41" s="35"/>
      <c r="AA41" s="36"/>
      <c r="AB41" s="28"/>
      <c r="AC41" s="28"/>
      <c r="AD41" s="26"/>
    </row>
    <row r="42" spans="3:30" ht="19.5" customHeight="1">
      <c r="C42" s="14" t="s">
        <v>59</v>
      </c>
      <c r="D42" s="29"/>
      <c r="E42" s="11">
        <f>+IF(E57&gt;0,E57,0)</f>
        <v>0</v>
      </c>
      <c r="F42" s="11">
        <f>+IF(F57&gt;0,F57,0)</f>
        <v>0</v>
      </c>
      <c r="G42" s="11">
        <f>+IF(G57&gt;0,G57,0)</f>
        <v>67305.55555555553</v>
      </c>
      <c r="H42" s="11">
        <f>+IF(H57&gt;0,H57,0)</f>
        <v>1000</v>
      </c>
      <c r="I42" s="12">
        <f>+IF(I57&gt;0,I57,0)</f>
        <v>0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Y42" s="27"/>
      <c r="Z42" s="33">
        <f>IF(F42&lt;E42,-F42+E42,0)</f>
        <v>0</v>
      </c>
      <c r="AA42" s="34">
        <f>IF(F42&gt;E42,+F42-E42,0)</f>
        <v>0</v>
      </c>
      <c r="AD42" s="26"/>
    </row>
    <row r="43" spans="3:30" ht="19.5" customHeight="1">
      <c r="C43" s="18" t="s">
        <v>43</v>
      </c>
      <c r="D43" s="13"/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Y43" s="27"/>
      <c r="Z43" s="33">
        <f>IF(F43&lt;E43,-F43+E43,0)</f>
        <v>0</v>
      </c>
      <c r="AA43" s="34">
        <f>IF(F43&gt;E43,+F43-E43,0)</f>
        <v>0</v>
      </c>
      <c r="AD43" s="26"/>
    </row>
    <row r="44" spans="3:30" ht="19.5" customHeight="1">
      <c r="C44" s="18" t="s">
        <v>15</v>
      </c>
      <c r="D44" s="29"/>
      <c r="E44" s="19">
        <f>+E18/360*E5</f>
        <v>2400</v>
      </c>
      <c r="F44" s="19">
        <f>+F18/360*F5</f>
        <v>3766.6666666666665</v>
      </c>
      <c r="G44" s="19">
        <f>+G18/360*G5</f>
        <v>6583.333333333334</v>
      </c>
      <c r="H44" s="19">
        <f>+H18/360*H5</f>
        <v>14175</v>
      </c>
      <c r="I44" s="20">
        <f>+I18/360*I5</f>
        <v>19000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26"/>
      <c r="Y44" s="27"/>
      <c r="Z44" s="33">
        <f>IF(F44&lt;E44,-F44+E44,0)</f>
        <v>0</v>
      </c>
      <c r="AA44" s="34">
        <f>IF(F44&gt;E44,+F44-E44,0)</f>
        <v>1366.6666666666665</v>
      </c>
      <c r="AD44" s="26"/>
    </row>
    <row r="45" spans="3:30" ht="19.5" customHeight="1">
      <c r="C45" s="49" t="s">
        <v>71</v>
      </c>
      <c r="D45" s="37"/>
      <c r="E45" s="37">
        <f>+E44+E43+E42</f>
        <v>2400</v>
      </c>
      <c r="F45" s="37">
        <f>+F44+F43+F42</f>
        <v>3766.6666666666665</v>
      </c>
      <c r="G45" s="37">
        <f>+G44+G43+G42</f>
        <v>73888.88888888886</v>
      </c>
      <c r="H45" s="37">
        <f>+H44+H43+H42</f>
        <v>15175</v>
      </c>
      <c r="I45" s="50">
        <f>+I44+I43+I42</f>
        <v>19000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Y45" s="27"/>
      <c r="Z45" s="33"/>
      <c r="AA45" s="34"/>
      <c r="AD45" s="26"/>
    </row>
    <row r="46" spans="3:30" ht="19.5" customHeight="1">
      <c r="C46" s="18" t="s">
        <v>16</v>
      </c>
      <c r="D46" s="29"/>
      <c r="E46" s="52">
        <v>25000</v>
      </c>
      <c r="F46" s="52">
        <v>25000</v>
      </c>
      <c r="G46" s="52">
        <v>25000</v>
      </c>
      <c r="H46" s="52">
        <v>25000</v>
      </c>
      <c r="I46" s="57">
        <v>25000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Y46" s="27"/>
      <c r="Z46" s="33">
        <f>IF(F46&lt;E46,-F46+E46,0)</f>
        <v>0</v>
      </c>
      <c r="AA46" s="34">
        <f>IF(F46&gt;E46,+F46-E46,0)</f>
        <v>0</v>
      </c>
      <c r="AD46" s="26"/>
    </row>
    <row r="47" spans="3:30" ht="19.5" customHeight="1">
      <c r="C47" s="49" t="s">
        <v>41</v>
      </c>
      <c r="D47" s="37"/>
      <c r="E47" s="37">
        <f>+E46+E45</f>
        <v>27400</v>
      </c>
      <c r="F47" s="37">
        <f>+F46+F45</f>
        <v>28766.666666666668</v>
      </c>
      <c r="G47" s="37">
        <f>+G46+G45</f>
        <v>98888.88888888886</v>
      </c>
      <c r="H47" s="37">
        <f>+H46+H45</f>
        <v>40175</v>
      </c>
      <c r="I47" s="50">
        <f>+I46+I45</f>
        <v>44000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6"/>
      <c r="W47" s="4"/>
      <c r="X47" s="4"/>
      <c r="Y47" s="27"/>
      <c r="Z47" s="33"/>
      <c r="AA47" s="34"/>
      <c r="AD47" s="26"/>
    </row>
    <row r="48" spans="3:30" ht="19.5" customHeight="1">
      <c r="C48" s="49"/>
      <c r="D48" s="37"/>
      <c r="E48" s="37"/>
      <c r="F48" s="37"/>
      <c r="G48" s="37"/>
      <c r="H48" s="37"/>
      <c r="I48" s="5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6"/>
      <c r="W48" s="4"/>
      <c r="X48" s="4"/>
      <c r="Y48" s="27"/>
      <c r="Z48" s="33"/>
      <c r="AA48" s="34"/>
      <c r="AD48" s="26"/>
    </row>
    <row r="49" spans="3:30" ht="19.5" customHeight="1">
      <c r="C49" s="18" t="s">
        <v>17</v>
      </c>
      <c r="D49" s="29"/>
      <c r="E49" s="11">
        <v>10000</v>
      </c>
      <c r="F49" s="11">
        <v>10000</v>
      </c>
      <c r="G49" s="11">
        <v>10000</v>
      </c>
      <c r="H49" s="11">
        <v>10000</v>
      </c>
      <c r="I49" s="12">
        <v>10000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4"/>
      <c r="X49" s="4"/>
      <c r="Y49" s="27"/>
      <c r="Z49" s="33">
        <f>IF(F49&lt;E49,-F49+E49,0)</f>
        <v>0</v>
      </c>
      <c r="AA49" s="34">
        <f>IF(F49&gt;E49,+F49-E49,0)</f>
        <v>0</v>
      </c>
      <c r="AD49" s="26"/>
    </row>
    <row r="50" spans="3:27" ht="19.5" customHeight="1">
      <c r="C50" s="18" t="s">
        <v>18</v>
      </c>
      <c r="D50" s="29"/>
      <c r="E50" s="52">
        <f>+D50+E27</f>
        <v>13275</v>
      </c>
      <c r="F50" s="52">
        <f>+E50+F27</f>
        <v>34250</v>
      </c>
      <c r="G50" s="52">
        <f>+F50+G27</f>
        <v>67125</v>
      </c>
      <c r="H50" s="52">
        <f>+G50+H27</f>
        <v>140550</v>
      </c>
      <c r="I50" s="57">
        <f>+H50+I27</f>
        <v>240425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4"/>
      <c r="X50" s="4"/>
      <c r="Y50" s="27"/>
      <c r="Z50" s="33"/>
      <c r="AA50" s="34"/>
    </row>
    <row r="51" spans="3:27" ht="19.5" customHeight="1" thickBot="1">
      <c r="C51" s="49" t="s">
        <v>42</v>
      </c>
      <c r="D51" s="37"/>
      <c r="E51" s="53">
        <f>+E50+E49</f>
        <v>23275</v>
      </c>
      <c r="F51" s="53">
        <f>+F50+F49</f>
        <v>44250</v>
      </c>
      <c r="G51" s="53">
        <f>+G50+G49</f>
        <v>77125</v>
      </c>
      <c r="H51" s="53">
        <f>+H50+H49</f>
        <v>150550</v>
      </c>
      <c r="I51" s="58">
        <f>+I50+I49</f>
        <v>250425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26"/>
      <c r="W51" s="4"/>
      <c r="X51" s="4"/>
      <c r="Y51" s="27"/>
      <c r="Z51" s="33"/>
      <c r="AA51" s="34"/>
    </row>
    <row r="52" spans="3:27" ht="19.5" customHeight="1" thickTop="1">
      <c r="C52" s="49" t="s">
        <v>50</v>
      </c>
      <c r="D52" s="10"/>
      <c r="E52" s="37">
        <f>+E51+E47</f>
        <v>50675</v>
      </c>
      <c r="F52" s="37">
        <f>+F51+F47</f>
        <v>73016.66666666667</v>
      </c>
      <c r="G52" s="37">
        <f>+G51+G47</f>
        <v>176013.88888888888</v>
      </c>
      <c r="H52" s="37">
        <f>+H51+H47</f>
        <v>190725</v>
      </c>
      <c r="I52" s="50">
        <f>+I51+I47</f>
        <v>294425</v>
      </c>
      <c r="V52" s="26"/>
      <c r="W52" s="4"/>
      <c r="X52" s="4"/>
      <c r="Y52" s="27"/>
      <c r="Z52" s="33"/>
      <c r="AA52" s="34"/>
    </row>
    <row r="53" spans="3:28" ht="19.5" customHeight="1" thickBot="1">
      <c r="C53" s="59"/>
      <c r="D53" s="15"/>
      <c r="E53" s="22"/>
      <c r="F53" s="22"/>
      <c r="G53" s="15"/>
      <c r="H53" s="15"/>
      <c r="I53" s="6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6"/>
      <c r="W53" s="4"/>
      <c r="X53" s="4"/>
      <c r="Z53" s="33"/>
      <c r="AA53" s="34">
        <f>+F27</f>
        <v>20975</v>
      </c>
      <c r="AB53" s="41" t="s">
        <v>14</v>
      </c>
    </row>
    <row r="54" spans="3:28" ht="19.5" customHeight="1">
      <c r="C54" s="10"/>
      <c r="D54" s="10"/>
      <c r="E54" s="11"/>
      <c r="F54" s="11"/>
      <c r="G54" s="10"/>
      <c r="H54" s="10"/>
      <c r="I54" s="1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6"/>
      <c r="W54" s="4"/>
      <c r="X54" s="4"/>
      <c r="Z54" s="33"/>
      <c r="AA54" s="34"/>
      <c r="AB54" s="41"/>
    </row>
    <row r="55" spans="3:28" ht="19.5" customHeight="1">
      <c r="C55" s="61"/>
      <c r="D55" s="62" t="s">
        <v>58</v>
      </c>
      <c r="E55" s="63">
        <f>+E31+E33+E34+E38+E39</f>
        <v>23300</v>
      </c>
      <c r="F55" s="63">
        <f>+F31+F33+F34+F38+F39</f>
        <v>34866.66666666667</v>
      </c>
      <c r="G55" s="63">
        <f>+G31+G33+G34+G38+G39</f>
        <v>176013.88888888888</v>
      </c>
      <c r="H55" s="63">
        <f>+H31+H33+H34+H38+H39</f>
        <v>190725</v>
      </c>
      <c r="I55" s="63">
        <f>+I31+I33+I34+I38+I39</f>
        <v>261000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W55" s="4"/>
      <c r="X55" s="4"/>
      <c r="Z55" s="33"/>
      <c r="AA55" s="34">
        <f>+F19</f>
        <v>1000</v>
      </c>
      <c r="AB55" s="41" t="s">
        <v>7</v>
      </c>
    </row>
    <row r="56" spans="3:28" ht="19.5" customHeight="1">
      <c r="C56" s="61"/>
      <c r="D56" s="62" t="s">
        <v>57</v>
      </c>
      <c r="E56" s="61">
        <f>+E43+E44+E46+E51</f>
        <v>50675</v>
      </c>
      <c r="F56" s="61">
        <f>+F43+F44+F46+F51</f>
        <v>73016.66666666667</v>
      </c>
      <c r="G56" s="61">
        <f>+G43+G44+G46+G51</f>
        <v>108708.33333333334</v>
      </c>
      <c r="H56" s="61">
        <f>+H43+H44+H46+H51</f>
        <v>189725</v>
      </c>
      <c r="I56" s="61">
        <f>+I43+I44+I46+I51</f>
        <v>294425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W56" s="4"/>
      <c r="X56" s="4"/>
      <c r="Z56" s="33"/>
      <c r="AA56" s="34"/>
      <c r="AB56" s="41"/>
    </row>
    <row r="57" spans="2:36" s="10" customFormat="1" ht="19.5" customHeight="1">
      <c r="B57" s="11"/>
      <c r="C57" s="64"/>
      <c r="D57" s="64"/>
      <c r="E57" s="65">
        <f>+E55-E56</f>
        <v>-27375</v>
      </c>
      <c r="F57" s="65">
        <f>+F55-F56</f>
        <v>-38150</v>
      </c>
      <c r="G57" s="65">
        <f>+G55-G56</f>
        <v>67305.55555555553</v>
      </c>
      <c r="H57" s="65">
        <f>+H55-H56</f>
        <v>1000</v>
      </c>
      <c r="I57" s="65">
        <f>+I55-I56</f>
        <v>-33425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W57" s="11"/>
      <c r="X57" s="11"/>
      <c r="Y57" s="11"/>
      <c r="Z57" s="5"/>
      <c r="AA57" s="5"/>
      <c r="AB57" s="5"/>
      <c r="AC57" s="5"/>
      <c r="AJ57" s="11"/>
    </row>
    <row r="58" spans="2:36" s="10" customFormat="1" ht="19.5" customHeight="1">
      <c r="B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W58" s="11"/>
      <c r="X58" s="11"/>
      <c r="Y58" s="11"/>
      <c r="Z58" s="5"/>
      <c r="AA58" s="5"/>
      <c r="AB58" s="5"/>
      <c r="AC58" s="5"/>
      <c r="AJ58" s="11"/>
    </row>
    <row r="59" spans="2:36" s="10" customFormat="1" ht="19.5" customHeight="1">
      <c r="B59" s="11"/>
      <c r="C59" s="1" t="s">
        <v>72</v>
      </c>
      <c r="D59" s="1"/>
      <c r="E59" s="1"/>
      <c r="F59" s="1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5"/>
      <c r="W59" s="11"/>
      <c r="X59" s="11"/>
      <c r="Y59" s="11"/>
      <c r="Z59" s="42"/>
      <c r="AA59" s="43"/>
      <c r="AB59" s="43"/>
      <c r="AC59" s="43"/>
      <c r="AJ59" s="11"/>
    </row>
    <row r="60" spans="2:36" s="10" customFormat="1" ht="19.5" customHeight="1" thickBot="1">
      <c r="B60" s="11"/>
      <c r="C60" s="42"/>
      <c r="D60" s="42"/>
      <c r="E60" s="104" t="s">
        <v>0</v>
      </c>
      <c r="F60" s="104" t="s">
        <v>1</v>
      </c>
      <c r="G60" s="104" t="s">
        <v>60</v>
      </c>
      <c r="H60" s="104" t="s">
        <v>61</v>
      </c>
      <c r="I60" s="104" t="s">
        <v>62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W60" s="11"/>
      <c r="X60" s="11"/>
      <c r="Y60" s="11"/>
      <c r="Z60" s="5"/>
      <c r="AA60" s="43"/>
      <c r="AB60" s="43"/>
      <c r="AC60" s="43"/>
      <c r="AJ60" s="11"/>
    </row>
    <row r="61" spans="2:36" s="10" customFormat="1" ht="19.5" customHeight="1">
      <c r="B61" s="11"/>
      <c r="C61" s="71" t="s">
        <v>20</v>
      </c>
      <c r="D61" s="7"/>
      <c r="E61" s="8"/>
      <c r="F61" s="8"/>
      <c r="G61" s="7"/>
      <c r="H61" s="7"/>
      <c r="I61" s="72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W61" s="11"/>
      <c r="X61" s="11"/>
      <c r="Y61" s="11"/>
      <c r="Z61" s="5"/>
      <c r="AA61" s="41"/>
      <c r="AB61" s="41"/>
      <c r="AC61" s="41"/>
      <c r="AJ61" s="11"/>
    </row>
    <row r="62" spans="2:36" s="10" customFormat="1" ht="19.5" customHeight="1">
      <c r="B62" s="11"/>
      <c r="C62" s="9" t="s">
        <v>14</v>
      </c>
      <c r="E62" s="11">
        <f>+E27</f>
        <v>13275</v>
      </c>
      <c r="F62" s="11">
        <f>+F27</f>
        <v>20975</v>
      </c>
      <c r="G62" s="11">
        <f>+G27</f>
        <v>32875</v>
      </c>
      <c r="H62" s="11">
        <f>+H27</f>
        <v>73425</v>
      </c>
      <c r="I62" s="12">
        <f>+I27</f>
        <v>99875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W62" s="11"/>
      <c r="X62" s="11"/>
      <c r="Y62" s="11"/>
      <c r="Z62" s="5"/>
      <c r="AA62" s="45"/>
      <c r="AB62" s="45"/>
      <c r="AC62" s="45"/>
      <c r="AJ62" s="11"/>
    </row>
    <row r="63" spans="2:36" s="10" customFormat="1" ht="19.5" customHeight="1">
      <c r="B63" s="5" t="s">
        <v>21</v>
      </c>
      <c r="C63" s="9" t="s">
        <v>46</v>
      </c>
      <c r="E63" s="11">
        <f>+E19</f>
        <v>500</v>
      </c>
      <c r="F63" s="11">
        <f>+F19</f>
        <v>1000</v>
      </c>
      <c r="G63" s="11">
        <f>+G19</f>
        <v>6000</v>
      </c>
      <c r="H63" s="11">
        <f>+H19</f>
        <v>11000</v>
      </c>
      <c r="I63" s="12">
        <f>+I19</f>
        <v>13500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W63" s="11"/>
      <c r="X63" s="11"/>
      <c r="Y63" s="11"/>
      <c r="Z63" s="5"/>
      <c r="AA63" s="45"/>
      <c r="AB63" s="45"/>
      <c r="AC63" s="45"/>
      <c r="AJ63" s="11"/>
    </row>
    <row r="64" spans="2:36" s="10" customFormat="1" ht="19.5" customHeight="1">
      <c r="B64" s="5" t="s">
        <v>22</v>
      </c>
      <c r="C64" s="9" t="s">
        <v>30</v>
      </c>
      <c r="E64" s="11">
        <f>+E34-D34</f>
        <v>6000</v>
      </c>
      <c r="F64" s="11">
        <f>+F34-E34</f>
        <v>3416.666666666668</v>
      </c>
      <c r="G64" s="11">
        <f>+G34-F34</f>
        <v>7041.666666666664</v>
      </c>
      <c r="H64" s="11">
        <f>+H34-G34</f>
        <v>18979.166666666668</v>
      </c>
      <c r="I64" s="12">
        <f>+I34-H34</f>
        <v>12062.5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W64" s="11"/>
      <c r="X64" s="11"/>
      <c r="Y64" s="11"/>
      <c r="Z64" s="5"/>
      <c r="AA64" s="45"/>
      <c r="AB64" s="45"/>
      <c r="AC64" s="45"/>
      <c r="AJ64" s="11"/>
    </row>
    <row r="65" spans="2:36" s="10" customFormat="1" ht="19.5" customHeight="1">
      <c r="B65" s="5" t="s">
        <v>22</v>
      </c>
      <c r="C65" s="9" t="s">
        <v>31</v>
      </c>
      <c r="E65" s="11">
        <f>+E33-D33</f>
        <v>3000</v>
      </c>
      <c r="F65" s="11">
        <f>+F33-E33</f>
        <v>6416.666666666668</v>
      </c>
      <c r="G65" s="11">
        <f>+G33-F33</f>
        <v>34472.22222222222</v>
      </c>
      <c r="H65" s="11">
        <f>+H33-G33</f>
        <v>-8451.38888888889</v>
      </c>
      <c r="I65" s="12">
        <f>+I33-H33</f>
        <v>12062.5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W65" s="11"/>
      <c r="X65" s="11"/>
      <c r="Y65" s="11"/>
      <c r="Z65" s="42"/>
      <c r="AA65" s="42"/>
      <c r="AB65" s="42"/>
      <c r="AC65" s="42"/>
      <c r="AJ65" s="11"/>
    </row>
    <row r="66" spans="2:36" s="10" customFormat="1" ht="19.5" customHeight="1">
      <c r="B66" s="5" t="s">
        <v>21</v>
      </c>
      <c r="C66" s="9" t="s">
        <v>32</v>
      </c>
      <c r="E66" s="11">
        <f>+E44-D44</f>
        <v>2400</v>
      </c>
      <c r="F66" s="11">
        <f>+F44-E44</f>
        <v>1366.6666666666665</v>
      </c>
      <c r="G66" s="11">
        <f>+G44-F44</f>
        <v>2816.6666666666674</v>
      </c>
      <c r="H66" s="11">
        <f>+H44-G44</f>
        <v>7591.666666666666</v>
      </c>
      <c r="I66" s="12">
        <f>+I44-H44</f>
        <v>4825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W66" s="11"/>
      <c r="X66" s="11"/>
      <c r="Y66" s="11"/>
      <c r="Z66" s="42"/>
      <c r="AA66" s="42"/>
      <c r="AB66" s="42"/>
      <c r="AC66" s="42"/>
      <c r="AJ66" s="11"/>
    </row>
    <row r="67" spans="2:36" s="10" customFormat="1" ht="19.5" customHeight="1" thickBot="1">
      <c r="B67" s="5" t="s">
        <v>21</v>
      </c>
      <c r="C67" s="9" t="s">
        <v>33</v>
      </c>
      <c r="E67" s="68">
        <f>+E43-D43</f>
        <v>0</v>
      </c>
      <c r="F67" s="68">
        <f>+F43-E43</f>
        <v>0</v>
      </c>
      <c r="G67" s="68">
        <f>+G43-F43</f>
        <v>0</v>
      </c>
      <c r="H67" s="68">
        <f>+H43-G43</f>
        <v>0</v>
      </c>
      <c r="I67" s="73">
        <f>+I43-H43</f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W67" s="11"/>
      <c r="X67" s="11"/>
      <c r="Y67" s="11"/>
      <c r="Z67" s="42"/>
      <c r="AA67" s="42"/>
      <c r="AB67" s="42"/>
      <c r="AC67" s="42"/>
      <c r="AJ67" s="11"/>
    </row>
    <row r="68" spans="2:36" s="10" customFormat="1" ht="19.5" customHeight="1" thickTop="1">
      <c r="B68" s="11"/>
      <c r="C68" s="9"/>
      <c r="D68" s="67" t="s">
        <v>23</v>
      </c>
      <c r="E68" s="37">
        <f>+E62+E63-E64-E65+E66+E67</f>
        <v>7175</v>
      </c>
      <c r="F68" s="37">
        <f>+F62+F63-F64-F65+F66+F67</f>
        <v>13508.33333333333</v>
      </c>
      <c r="G68" s="37">
        <f>+G62+G63-G64-G65+G66+G67</f>
        <v>177.7777777777842</v>
      </c>
      <c r="H68" s="37">
        <f>+H62+H63-H64-H65+H66+H67</f>
        <v>81488.88888888889</v>
      </c>
      <c r="I68" s="50">
        <f>+I62+I63-I64-I65+I66+I67</f>
        <v>94075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W68" s="11"/>
      <c r="X68" s="11"/>
      <c r="Y68" s="11"/>
      <c r="Z68" s="42"/>
      <c r="AA68" s="42"/>
      <c r="AB68" s="42"/>
      <c r="AC68" s="42"/>
      <c r="AJ68" s="11"/>
    </row>
    <row r="69" spans="2:36" s="10" customFormat="1" ht="19.5" customHeight="1">
      <c r="B69" s="11"/>
      <c r="C69" s="9"/>
      <c r="D69" s="69"/>
      <c r="E69" s="37"/>
      <c r="F69" s="37"/>
      <c r="G69" s="37"/>
      <c r="H69" s="37"/>
      <c r="I69" s="50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W69" s="11"/>
      <c r="X69" s="11"/>
      <c r="Y69" s="11"/>
      <c r="Z69" s="42"/>
      <c r="AA69" s="42"/>
      <c r="AB69" s="42"/>
      <c r="AC69" s="42"/>
      <c r="AJ69" s="11"/>
    </row>
    <row r="70" spans="2:36" s="10" customFormat="1" ht="19.5" customHeight="1">
      <c r="B70" s="11"/>
      <c r="C70" s="74" t="s">
        <v>24</v>
      </c>
      <c r="D70" s="69"/>
      <c r="E70" s="11"/>
      <c r="F70" s="11"/>
      <c r="G70" s="11"/>
      <c r="H70" s="11"/>
      <c r="I70" s="12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W70" s="11"/>
      <c r="X70" s="11"/>
      <c r="Y70" s="11"/>
      <c r="Z70" s="42"/>
      <c r="AA70" s="42"/>
      <c r="AB70" s="42"/>
      <c r="AC70" s="42"/>
      <c r="AJ70" s="11"/>
    </row>
    <row r="71" spans="2:36" s="10" customFormat="1" ht="19.5" customHeight="1">
      <c r="B71" s="5" t="s">
        <v>22</v>
      </c>
      <c r="C71" s="9" t="s">
        <v>19</v>
      </c>
      <c r="E71" s="11">
        <f>+E10</f>
        <v>10000</v>
      </c>
      <c r="F71" s="11">
        <f>+F10</f>
        <v>0</v>
      </c>
      <c r="G71" s="11">
        <f>+G10</f>
        <v>100000</v>
      </c>
      <c r="H71" s="11">
        <f>+H10</f>
        <v>0</v>
      </c>
      <c r="I71" s="12">
        <f>+I10</f>
        <v>50000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W71" s="11"/>
      <c r="X71" s="11"/>
      <c r="Y71" s="11"/>
      <c r="Z71" s="42"/>
      <c r="AA71" s="42"/>
      <c r="AB71" s="42"/>
      <c r="AC71" s="42"/>
      <c r="AJ71" s="11"/>
    </row>
    <row r="72" spans="2:36" s="10" customFormat="1" ht="19.5" customHeight="1" thickBot="1">
      <c r="B72" s="5" t="s">
        <v>22</v>
      </c>
      <c r="C72" s="9" t="s">
        <v>45</v>
      </c>
      <c r="E72" s="68">
        <f>+E39-D39</f>
        <v>0</v>
      </c>
      <c r="F72" s="68">
        <f>+F39-E39</f>
        <v>0</v>
      </c>
      <c r="G72" s="68">
        <f>+G39-F39</f>
        <v>0</v>
      </c>
      <c r="H72" s="68">
        <f>+H39-G39</f>
        <v>0</v>
      </c>
      <c r="I72" s="73">
        <f>+I39-H39</f>
        <v>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W72" s="11"/>
      <c r="X72" s="11"/>
      <c r="Y72" s="11"/>
      <c r="Z72" s="42"/>
      <c r="AA72" s="42"/>
      <c r="AB72" s="42"/>
      <c r="AC72" s="42"/>
      <c r="AJ72" s="11"/>
    </row>
    <row r="73" spans="2:36" s="10" customFormat="1" ht="19.5" customHeight="1" thickTop="1">
      <c r="B73" s="11"/>
      <c r="C73" s="74"/>
      <c r="D73" s="67" t="s">
        <v>25</v>
      </c>
      <c r="E73" s="37">
        <f>-E71-E72</f>
        <v>-10000</v>
      </c>
      <c r="F73" s="37">
        <f>-F71-F72</f>
        <v>0</v>
      </c>
      <c r="G73" s="37">
        <f>-G71-G72</f>
        <v>-100000</v>
      </c>
      <c r="H73" s="37">
        <f>-H71-H72</f>
        <v>0</v>
      </c>
      <c r="I73" s="50">
        <f>-I71-I72</f>
        <v>-50000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W73" s="11"/>
      <c r="X73" s="11"/>
      <c r="Y73" s="11"/>
      <c r="Z73" s="42"/>
      <c r="AA73" s="42"/>
      <c r="AB73" s="42"/>
      <c r="AC73" s="42"/>
      <c r="AJ73" s="11"/>
    </row>
    <row r="74" spans="2:36" s="10" customFormat="1" ht="19.5" customHeight="1">
      <c r="B74" s="11"/>
      <c r="C74" s="9"/>
      <c r="E74" s="11"/>
      <c r="F74" s="11"/>
      <c r="G74" s="11"/>
      <c r="H74" s="11"/>
      <c r="I74" s="12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W74" s="11"/>
      <c r="X74" s="11"/>
      <c r="Y74" s="11"/>
      <c r="Z74" s="42"/>
      <c r="AA74" s="42"/>
      <c r="AB74" s="42"/>
      <c r="AC74" s="42"/>
      <c r="AJ74" s="11"/>
    </row>
    <row r="75" spans="2:36" s="10" customFormat="1" ht="19.5" customHeight="1">
      <c r="B75" s="11"/>
      <c r="C75" s="74" t="s">
        <v>26</v>
      </c>
      <c r="E75" s="11"/>
      <c r="F75" s="11"/>
      <c r="G75" s="11"/>
      <c r="H75" s="11"/>
      <c r="I75" s="12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W75" s="11"/>
      <c r="X75" s="11"/>
      <c r="Y75" s="11"/>
      <c r="Z75" s="44"/>
      <c r="AA75" s="28"/>
      <c r="AB75" s="28"/>
      <c r="AC75" s="28"/>
      <c r="AJ75" s="11"/>
    </row>
    <row r="76" spans="2:36" s="10" customFormat="1" ht="19.5" customHeight="1">
      <c r="B76" s="5" t="s">
        <v>22</v>
      </c>
      <c r="C76" s="9" t="s">
        <v>27</v>
      </c>
      <c r="E76" s="11">
        <f>+D50+E27-E50</f>
        <v>0</v>
      </c>
      <c r="F76" s="11">
        <f>+E50+F27-F50</f>
        <v>0</v>
      </c>
      <c r="G76" s="11">
        <f>+F50+G27-G50</f>
        <v>0</v>
      </c>
      <c r="H76" s="11">
        <f>+G50+H27-H50</f>
        <v>0</v>
      </c>
      <c r="I76" s="12">
        <f>+H50+I27-I50</f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W76" s="11"/>
      <c r="X76" s="11"/>
      <c r="Y76" s="11"/>
      <c r="Z76" s="42"/>
      <c r="AA76" s="42"/>
      <c r="AB76" s="42"/>
      <c r="AC76" s="42"/>
      <c r="AJ76" s="11"/>
    </row>
    <row r="77" spans="2:36" s="10" customFormat="1" ht="19.5" customHeight="1">
      <c r="B77" s="5" t="s">
        <v>22</v>
      </c>
      <c r="C77" s="9" t="s">
        <v>73</v>
      </c>
      <c r="E77" s="11">
        <f>E32-D32</f>
        <v>27375</v>
      </c>
      <c r="F77" s="11">
        <f>F32-E32</f>
        <v>10775</v>
      </c>
      <c r="G77" s="11">
        <f>G32-F32</f>
        <v>-38150</v>
      </c>
      <c r="H77" s="11">
        <f>H32-G32</f>
        <v>0</v>
      </c>
      <c r="I77" s="12">
        <f>I32-H32</f>
        <v>33425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W77" s="11"/>
      <c r="X77" s="11"/>
      <c r="Y77" s="11"/>
      <c r="Z77" s="42"/>
      <c r="AA77" s="42"/>
      <c r="AB77" s="42"/>
      <c r="AC77" s="42"/>
      <c r="AJ77" s="11"/>
    </row>
    <row r="78" spans="2:36" s="10" customFormat="1" ht="19.5" customHeight="1">
      <c r="B78" s="5" t="s">
        <v>21</v>
      </c>
      <c r="C78" s="9" t="s">
        <v>34</v>
      </c>
      <c r="E78" s="11">
        <f>+E42-D42</f>
        <v>0</v>
      </c>
      <c r="F78" s="11">
        <f>+F42-E42</f>
        <v>0</v>
      </c>
      <c r="G78" s="11">
        <f>+G42-F42</f>
        <v>67305.55555555553</v>
      </c>
      <c r="H78" s="11">
        <f>+H42-G42</f>
        <v>-66305.55555555553</v>
      </c>
      <c r="I78" s="12">
        <f>+I42-H42</f>
        <v>-1000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W78" s="11"/>
      <c r="X78" s="11"/>
      <c r="Y78" s="11"/>
      <c r="Z78" s="42"/>
      <c r="AA78" s="42"/>
      <c r="AB78" s="42"/>
      <c r="AC78" s="42"/>
      <c r="AJ78" s="11"/>
    </row>
    <row r="79" spans="2:36" s="10" customFormat="1" ht="19.5" customHeight="1">
      <c r="B79" s="5" t="s">
        <v>21</v>
      </c>
      <c r="C79" s="9" t="s">
        <v>35</v>
      </c>
      <c r="E79" s="11">
        <f>+E46-D46</f>
        <v>25000</v>
      </c>
      <c r="F79" s="11">
        <f>+F46-E46</f>
        <v>0</v>
      </c>
      <c r="G79" s="11">
        <f>+G46-F46</f>
        <v>0</v>
      </c>
      <c r="H79" s="11">
        <f>+H46-G46</f>
        <v>0</v>
      </c>
      <c r="I79" s="12">
        <f>+I46-H46</f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W79" s="11"/>
      <c r="X79" s="11"/>
      <c r="Y79" s="11"/>
      <c r="Z79" s="42"/>
      <c r="AA79" s="42"/>
      <c r="AB79" s="42"/>
      <c r="AC79" s="42"/>
      <c r="AJ79" s="11"/>
    </row>
    <row r="80" spans="2:36" s="10" customFormat="1" ht="19.5" customHeight="1" thickBot="1">
      <c r="B80" s="5" t="s">
        <v>21</v>
      </c>
      <c r="C80" s="9" t="s">
        <v>36</v>
      </c>
      <c r="E80" s="68">
        <f>+E49-D49</f>
        <v>10000</v>
      </c>
      <c r="F80" s="68">
        <f>+F49-E49</f>
        <v>0</v>
      </c>
      <c r="G80" s="68">
        <f>+G49-F49</f>
        <v>0</v>
      </c>
      <c r="H80" s="68">
        <f>+H49-G49</f>
        <v>0</v>
      </c>
      <c r="I80" s="73">
        <f>+I49-H49</f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W80" s="11"/>
      <c r="X80" s="11"/>
      <c r="Y80" s="11"/>
      <c r="Z80" s="46"/>
      <c r="AA80" s="28"/>
      <c r="AB80" s="28"/>
      <c r="AC80" s="28"/>
      <c r="AJ80" s="11"/>
    </row>
    <row r="81" spans="2:36" s="10" customFormat="1" ht="19.5" customHeight="1" thickTop="1">
      <c r="B81" s="11"/>
      <c r="C81" s="9"/>
      <c r="D81" s="67" t="s">
        <v>28</v>
      </c>
      <c r="E81" s="37">
        <f>+E78+E79-E76+E80-E77</f>
        <v>7625</v>
      </c>
      <c r="F81" s="37">
        <f>+F78+F79-F76+F80-F77</f>
        <v>-10775</v>
      </c>
      <c r="G81" s="37">
        <f>+G78+G79-G76+G80-G77</f>
        <v>105455.55555555553</v>
      </c>
      <c r="H81" s="37">
        <f>+H78+H79-H76+H80-H77</f>
        <v>-66305.55555555553</v>
      </c>
      <c r="I81" s="50">
        <f>+I78+I79-I76+I80-I77</f>
        <v>-34425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W81" s="11"/>
      <c r="X81" s="11"/>
      <c r="Y81" s="11"/>
      <c r="Z81" s="42"/>
      <c r="AA81" s="42"/>
      <c r="AB81" s="42"/>
      <c r="AC81" s="42"/>
      <c r="AJ81" s="11"/>
    </row>
    <row r="82" spans="2:36" s="10" customFormat="1" ht="19.5" customHeight="1" thickBot="1">
      <c r="B82" s="11"/>
      <c r="C82" s="9"/>
      <c r="E82" s="22"/>
      <c r="F82" s="22"/>
      <c r="G82" s="22"/>
      <c r="H82" s="22"/>
      <c r="I82" s="2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W82" s="11"/>
      <c r="X82" s="11"/>
      <c r="Y82" s="11"/>
      <c r="Z82" s="42"/>
      <c r="AA82" s="42"/>
      <c r="AB82" s="42"/>
      <c r="AC82" s="42"/>
      <c r="AJ82" s="11"/>
    </row>
    <row r="83" spans="2:36" s="10" customFormat="1" ht="19.5" customHeight="1" thickBot="1">
      <c r="B83" s="11"/>
      <c r="C83" s="74" t="s">
        <v>29</v>
      </c>
      <c r="E83" s="92">
        <f>+E68+E73+E81</f>
        <v>4800</v>
      </c>
      <c r="F83" s="92">
        <f>+F68+F73+F81</f>
        <v>2733.3333333333303</v>
      </c>
      <c r="G83" s="92">
        <f>+G68+G73+G81</f>
        <v>5633.333333333314</v>
      </c>
      <c r="H83" s="92">
        <f>+H68+H73+H81</f>
        <v>15183.333333333358</v>
      </c>
      <c r="I83" s="93">
        <f>+I68+I73+I81</f>
        <v>9650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W83" s="11"/>
      <c r="X83" s="11"/>
      <c r="Y83" s="11"/>
      <c r="Z83" s="42"/>
      <c r="AA83" s="42"/>
      <c r="AB83" s="42"/>
      <c r="AC83" s="42"/>
      <c r="AJ83" s="11"/>
    </row>
    <row r="84" spans="2:36" s="10" customFormat="1" ht="19.5" customHeight="1">
      <c r="B84" s="11"/>
      <c r="C84" s="9"/>
      <c r="E84" s="11"/>
      <c r="F84" s="11"/>
      <c r="G84" s="11"/>
      <c r="H84" s="11"/>
      <c r="I84" s="12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W84" s="11"/>
      <c r="X84" s="11"/>
      <c r="Y84" s="11"/>
      <c r="Z84" s="42"/>
      <c r="AA84" s="42"/>
      <c r="AB84" s="42"/>
      <c r="AC84" s="42"/>
      <c r="AJ84" s="11"/>
    </row>
    <row r="85" spans="2:36" s="10" customFormat="1" ht="19.5" customHeight="1">
      <c r="B85" s="11"/>
      <c r="C85" s="94" t="s">
        <v>47</v>
      </c>
      <c r="D85" s="95"/>
      <c r="E85" s="66">
        <f>+D31+D32</f>
        <v>0</v>
      </c>
      <c r="F85" s="66">
        <f>+E31+E32</f>
        <v>32175</v>
      </c>
      <c r="G85" s="66">
        <f>+F31+F32</f>
        <v>45683.333333333336</v>
      </c>
      <c r="H85" s="66">
        <f>+G31+G32</f>
        <v>13166.666666666668</v>
      </c>
      <c r="I85" s="96">
        <f>+H31+H32</f>
        <v>28350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W85" s="11"/>
      <c r="X85" s="11"/>
      <c r="Y85" s="11"/>
      <c r="Z85" s="42"/>
      <c r="AA85" s="42"/>
      <c r="AB85" s="42"/>
      <c r="AC85" s="42"/>
      <c r="AJ85" s="11"/>
    </row>
    <row r="86" spans="2:36" s="10" customFormat="1" ht="19.5" customHeight="1">
      <c r="B86" s="11"/>
      <c r="C86" s="94" t="s">
        <v>48</v>
      </c>
      <c r="D86" s="95"/>
      <c r="E86" s="97">
        <f>+E31+E32</f>
        <v>32175</v>
      </c>
      <c r="F86" s="97">
        <f>+F31+F32</f>
        <v>45683.333333333336</v>
      </c>
      <c r="G86" s="97">
        <f>+G31+G32</f>
        <v>13166.666666666668</v>
      </c>
      <c r="H86" s="97">
        <f>+H31+H32</f>
        <v>28350</v>
      </c>
      <c r="I86" s="98">
        <f>+I31+I32</f>
        <v>71425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W86" s="11"/>
      <c r="X86" s="11"/>
      <c r="Y86" s="11"/>
      <c r="Z86" s="42"/>
      <c r="AA86" s="42"/>
      <c r="AB86" s="42"/>
      <c r="AC86" s="42"/>
      <c r="AJ86" s="11"/>
    </row>
    <row r="87" spans="2:36" s="10" customFormat="1" ht="19.5" customHeight="1" thickBot="1">
      <c r="B87" s="11"/>
      <c r="C87" s="99"/>
      <c r="D87" s="100" t="s">
        <v>49</v>
      </c>
      <c r="E87" s="101">
        <f>+E85+E83-E86</f>
        <v>-27375</v>
      </c>
      <c r="F87" s="101">
        <f>+F85+F83-F86</f>
        <v>-10775.000000000007</v>
      </c>
      <c r="G87" s="101">
        <f>+G85+G83-G86</f>
        <v>38149.999999999985</v>
      </c>
      <c r="H87" s="101">
        <f>+H85+H83-H86</f>
        <v>0</v>
      </c>
      <c r="I87" s="102">
        <f>+I85+I83-I86</f>
        <v>-33425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W87" s="11"/>
      <c r="X87" s="11"/>
      <c r="Y87" s="11"/>
      <c r="Z87" s="42"/>
      <c r="AA87" s="42"/>
      <c r="AB87" s="42"/>
      <c r="AC87" s="42"/>
      <c r="AJ87" s="11"/>
    </row>
    <row r="88" spans="2:36" s="10" customFormat="1" ht="19.5" customHeight="1">
      <c r="B88" s="11"/>
      <c r="C88" s="70"/>
      <c r="D88" s="75"/>
      <c r="E88" s="54"/>
      <c r="F88" s="54"/>
      <c r="G88" s="54"/>
      <c r="H88" s="54"/>
      <c r="I88" s="54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W88" s="11"/>
      <c r="X88" s="11"/>
      <c r="Y88" s="11"/>
      <c r="Z88" s="42"/>
      <c r="AA88" s="42"/>
      <c r="AB88" s="42"/>
      <c r="AC88" s="42"/>
      <c r="AJ88" s="11"/>
    </row>
    <row r="89" spans="2:36" s="10" customFormat="1" ht="19.5" customHeight="1">
      <c r="B89" s="11"/>
      <c r="C89" s="70"/>
      <c r="D89" s="75"/>
      <c r="E89" s="54"/>
      <c r="F89" s="54"/>
      <c r="G89" s="54"/>
      <c r="H89" s="54"/>
      <c r="I89" s="54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W89" s="11"/>
      <c r="X89" s="11"/>
      <c r="Y89" s="11"/>
      <c r="Z89" s="42"/>
      <c r="AA89" s="42"/>
      <c r="AB89" s="42"/>
      <c r="AC89" s="42"/>
      <c r="AJ89" s="11"/>
    </row>
    <row r="90" spans="2:36" s="10" customFormat="1" ht="19.5" customHeight="1">
      <c r="B90" s="11"/>
      <c r="C90" s="70"/>
      <c r="D90" s="75"/>
      <c r="E90" s="54"/>
      <c r="F90" s="54"/>
      <c r="G90" s="54"/>
      <c r="H90" s="54"/>
      <c r="I90" s="54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W90" s="11"/>
      <c r="X90" s="11"/>
      <c r="Y90" s="11"/>
      <c r="Z90" s="42"/>
      <c r="AA90" s="42"/>
      <c r="AB90" s="42"/>
      <c r="AC90" s="42"/>
      <c r="AJ90" s="11"/>
    </row>
    <row r="91" spans="2:36" s="10" customFormat="1" ht="19.5" customHeight="1">
      <c r="B91" s="11"/>
      <c r="C91" s="70"/>
      <c r="D91" s="75"/>
      <c r="E91" s="54"/>
      <c r="F91" s="54"/>
      <c r="G91" s="54"/>
      <c r="H91" s="54"/>
      <c r="I91" s="54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W91" s="11"/>
      <c r="X91" s="11"/>
      <c r="Y91" s="11"/>
      <c r="Z91" s="42"/>
      <c r="AA91" s="42"/>
      <c r="AB91" s="42"/>
      <c r="AC91" s="42"/>
      <c r="AJ91" s="11"/>
    </row>
    <row r="92" spans="2:36" s="10" customFormat="1" ht="19.5" customHeight="1">
      <c r="B92" s="11"/>
      <c r="C92" s="70"/>
      <c r="D92" s="75"/>
      <c r="E92" s="54"/>
      <c r="F92" s="54"/>
      <c r="G92" s="54"/>
      <c r="H92" s="54"/>
      <c r="I92" s="54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W92" s="11"/>
      <c r="X92" s="11"/>
      <c r="Y92" s="11"/>
      <c r="Z92" s="42"/>
      <c r="AA92" s="42"/>
      <c r="AB92" s="42"/>
      <c r="AC92" s="42"/>
      <c r="AJ92" s="11"/>
    </row>
    <row r="93" spans="2:36" s="10" customFormat="1" ht="19.5" customHeight="1">
      <c r="B93" s="11"/>
      <c r="C93" s="70"/>
      <c r="D93" s="75"/>
      <c r="E93" s="54"/>
      <c r="F93" s="54"/>
      <c r="G93" s="54"/>
      <c r="H93" s="54"/>
      <c r="I93" s="54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W93" s="11"/>
      <c r="X93" s="11"/>
      <c r="Y93" s="11"/>
      <c r="Z93" s="42"/>
      <c r="AA93" s="42"/>
      <c r="AB93" s="42"/>
      <c r="AC93" s="42"/>
      <c r="AJ93" s="11"/>
    </row>
    <row r="94" spans="2:36" s="10" customFormat="1" ht="19.5" customHeight="1">
      <c r="B94" s="11"/>
      <c r="C94" s="70"/>
      <c r="D94" s="75"/>
      <c r="E94" s="54"/>
      <c r="F94" s="54"/>
      <c r="G94" s="54"/>
      <c r="H94" s="54"/>
      <c r="I94" s="54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W94" s="11"/>
      <c r="X94" s="11"/>
      <c r="Y94" s="11"/>
      <c r="Z94" s="42"/>
      <c r="AA94" s="42"/>
      <c r="AB94" s="42"/>
      <c r="AC94" s="42"/>
      <c r="AJ94" s="11"/>
    </row>
    <row r="95" spans="2:36" s="10" customFormat="1" ht="19.5" customHeight="1">
      <c r="B95" s="11"/>
      <c r="C95" s="70"/>
      <c r="D95" s="75"/>
      <c r="E95" s="54"/>
      <c r="F95" s="54"/>
      <c r="G95" s="54"/>
      <c r="H95" s="54"/>
      <c r="I95" s="54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W95" s="11"/>
      <c r="X95" s="11"/>
      <c r="Y95" s="11"/>
      <c r="Z95" s="42"/>
      <c r="AA95" s="42"/>
      <c r="AB95" s="42"/>
      <c r="AC95" s="42"/>
      <c r="AJ95" s="11"/>
    </row>
    <row r="96" spans="2:36" s="10" customFormat="1" ht="19.5" customHeight="1">
      <c r="B96" s="11"/>
      <c r="C96" s="70"/>
      <c r="D96" s="75"/>
      <c r="E96" s="54"/>
      <c r="F96" s="54"/>
      <c r="G96" s="54"/>
      <c r="H96" s="54"/>
      <c r="I96" s="54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W96" s="11"/>
      <c r="X96" s="11"/>
      <c r="Y96" s="11"/>
      <c r="Z96" s="42"/>
      <c r="AA96" s="42"/>
      <c r="AB96" s="42"/>
      <c r="AC96" s="42"/>
      <c r="AJ96" s="11"/>
    </row>
    <row r="97" spans="1:36" s="10" customFormat="1" ht="19.5" customHeight="1">
      <c r="A97" s="64"/>
      <c r="B97" s="65"/>
      <c r="C97" s="61"/>
      <c r="D97" s="61"/>
      <c r="E97" s="61"/>
      <c r="F97" s="61"/>
      <c r="G97" s="61"/>
      <c r="H97" s="61"/>
      <c r="I97" s="6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2"/>
      <c r="W97" s="11"/>
      <c r="X97" s="11"/>
      <c r="Y97" s="11"/>
      <c r="Z97" s="42"/>
      <c r="AA97" s="42"/>
      <c r="AB97" s="42"/>
      <c r="AC97" s="42"/>
      <c r="AJ97" s="11"/>
    </row>
    <row r="98" spans="1:36" s="10" customFormat="1" ht="19.5" customHeight="1">
      <c r="A98" s="64"/>
      <c r="B98" s="65"/>
      <c r="C98" s="66" t="s">
        <v>52</v>
      </c>
      <c r="D98" s="64"/>
      <c r="E98" s="76">
        <f>+SUM(E100:E115)</f>
        <v>0</v>
      </c>
      <c r="F98" s="76">
        <f>+SUM(F100:F115)</f>
        <v>0</v>
      </c>
      <c r="G98" s="76">
        <f>+SUM(G100:G115)</f>
        <v>0</v>
      </c>
      <c r="H98" s="76">
        <f>+SUM(H100:H115)</f>
        <v>0</v>
      </c>
      <c r="I98" s="76">
        <f>+SUM(I100:I115)</f>
        <v>0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5"/>
      <c r="W98" s="11"/>
      <c r="X98" s="11"/>
      <c r="Y98" s="11"/>
      <c r="Z98" s="42"/>
      <c r="AA98" s="42"/>
      <c r="AB98" s="42"/>
      <c r="AC98" s="42"/>
      <c r="AJ98" s="11"/>
    </row>
    <row r="99" spans="1:36" s="10" customFormat="1" ht="19.5" customHeight="1">
      <c r="A99" s="64"/>
      <c r="B99" s="65"/>
      <c r="C99" s="63"/>
      <c r="D99" s="64"/>
      <c r="E99" s="63" t="s">
        <v>51</v>
      </c>
      <c r="F99" s="63" t="s">
        <v>51</v>
      </c>
      <c r="G99" s="65"/>
      <c r="H99" s="65"/>
      <c r="I99" s="6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11"/>
      <c r="X99" s="11"/>
      <c r="Y99" s="11"/>
      <c r="Z99" s="42"/>
      <c r="AA99" s="42"/>
      <c r="AB99" s="42"/>
      <c r="AC99" s="42"/>
      <c r="AJ99" s="11"/>
    </row>
    <row r="100" spans="1:36" s="10" customFormat="1" ht="19.5" customHeight="1">
      <c r="A100" s="64"/>
      <c r="B100" s="65"/>
      <c r="C100" s="63" t="str">
        <f>+C31</f>
        <v>Caja Operativa</v>
      </c>
      <c r="D100" s="64"/>
      <c r="E100" s="63">
        <f aca="true" t="shared" si="0" ref="E100:I101">+D31-E31</f>
        <v>-4800</v>
      </c>
      <c r="F100" s="63">
        <f t="shared" si="0"/>
        <v>-2733.333333333333</v>
      </c>
      <c r="G100" s="63">
        <f t="shared" si="0"/>
        <v>-5633.333333333335</v>
      </c>
      <c r="H100" s="63">
        <f t="shared" si="0"/>
        <v>-15183.333333333332</v>
      </c>
      <c r="I100" s="63">
        <f t="shared" si="0"/>
        <v>-9650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11"/>
      <c r="X100" s="11"/>
      <c r="Y100" s="11"/>
      <c r="Z100" s="42"/>
      <c r="AA100" s="42"/>
      <c r="AB100" s="42"/>
      <c r="AC100" s="42"/>
      <c r="AJ100" s="11"/>
    </row>
    <row r="101" spans="1:36" s="10" customFormat="1" ht="19.5" customHeight="1">
      <c r="A101" s="64"/>
      <c r="B101" s="65"/>
      <c r="C101" s="63" t="str">
        <f>+C32</f>
        <v>Excedentes Caja Temporales</v>
      </c>
      <c r="D101" s="64"/>
      <c r="E101" s="63">
        <f t="shared" si="0"/>
        <v>-27375</v>
      </c>
      <c r="F101" s="63">
        <f t="shared" si="0"/>
        <v>-10775</v>
      </c>
      <c r="G101" s="63">
        <f t="shared" si="0"/>
        <v>38150</v>
      </c>
      <c r="H101" s="63">
        <f t="shared" si="0"/>
        <v>0</v>
      </c>
      <c r="I101" s="63">
        <f t="shared" si="0"/>
        <v>-33425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W101" s="11"/>
      <c r="X101" s="11"/>
      <c r="Y101" s="11"/>
      <c r="Z101" s="42"/>
      <c r="AA101" s="43"/>
      <c r="AB101" s="43"/>
      <c r="AC101" s="43"/>
      <c r="AJ101" s="11"/>
    </row>
    <row r="102" spans="1:36" s="10" customFormat="1" ht="19.5" customHeight="1">
      <c r="A102" s="64"/>
      <c r="B102" s="65"/>
      <c r="C102" s="63" t="str">
        <f>+C33</f>
        <v>Inventarios</v>
      </c>
      <c r="D102" s="64"/>
      <c r="E102" s="63">
        <f>+D33-E33</f>
        <v>-3000</v>
      </c>
      <c r="F102" s="63">
        <f>+E33-F33</f>
        <v>-6416.666666666668</v>
      </c>
      <c r="G102" s="63">
        <f aca="true" t="shared" si="1" ref="G102:I103">+F33-G33</f>
        <v>-34472.22222222222</v>
      </c>
      <c r="H102" s="63">
        <f t="shared" si="1"/>
        <v>8451.38888888889</v>
      </c>
      <c r="I102" s="63">
        <f t="shared" si="1"/>
        <v>-12062.5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W102" s="11"/>
      <c r="X102" s="11"/>
      <c r="Y102" s="11"/>
      <c r="Z102" s="5"/>
      <c r="AA102" s="43"/>
      <c r="AB102" s="43"/>
      <c r="AC102" s="43"/>
      <c r="AJ102" s="11"/>
    </row>
    <row r="103" spans="1:36" s="10" customFormat="1" ht="19.5" customHeight="1">
      <c r="A103" s="64"/>
      <c r="B103" s="65"/>
      <c r="C103" s="63" t="str">
        <f>+C34</f>
        <v>CxC</v>
      </c>
      <c r="D103" s="64"/>
      <c r="E103" s="63">
        <f>+D34-E34</f>
        <v>-6000</v>
      </c>
      <c r="F103" s="63">
        <f>+E34-F34</f>
        <v>-3416.666666666668</v>
      </c>
      <c r="G103" s="63">
        <f t="shared" si="1"/>
        <v>-7041.666666666664</v>
      </c>
      <c r="H103" s="63">
        <f t="shared" si="1"/>
        <v>-18979.166666666668</v>
      </c>
      <c r="I103" s="63">
        <f t="shared" si="1"/>
        <v>-12062.5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W103" s="11"/>
      <c r="X103" s="11"/>
      <c r="Y103" s="11"/>
      <c r="Z103" s="5"/>
      <c r="AA103" s="5"/>
      <c r="AB103" s="5"/>
      <c r="AC103" s="5"/>
      <c r="AJ103" s="11"/>
    </row>
    <row r="104" spans="1:36" s="10" customFormat="1" ht="19.5" customHeight="1">
      <c r="A104" s="64"/>
      <c r="B104" s="65"/>
      <c r="C104" s="63" t="str">
        <f>+C36</f>
        <v>Activo Fijo Bruto</v>
      </c>
      <c r="D104" s="64"/>
      <c r="E104" s="63">
        <f>+D36-E36</f>
        <v>-10000</v>
      </c>
      <c r="F104" s="63">
        <f>+E36-F36</f>
        <v>0</v>
      </c>
      <c r="G104" s="63">
        <f>+F36-G36</f>
        <v>-100000</v>
      </c>
      <c r="H104" s="63">
        <f>+G36-H36</f>
        <v>0</v>
      </c>
      <c r="I104" s="63">
        <f>+H36-I36</f>
        <v>-50000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W104" s="11"/>
      <c r="X104" s="11"/>
      <c r="Y104" s="11"/>
      <c r="Z104" s="5"/>
      <c r="AA104" s="5"/>
      <c r="AB104" s="5"/>
      <c r="AC104" s="5"/>
      <c r="AJ104" s="11"/>
    </row>
    <row r="105" spans="1:36" s="10" customFormat="1" ht="19.5" customHeight="1">
      <c r="A105" s="64"/>
      <c r="B105" s="65"/>
      <c r="C105" s="63" t="str">
        <f>+C39</f>
        <v>Otros Activos</v>
      </c>
      <c r="D105" s="64"/>
      <c r="E105" s="63">
        <f>+D39-E39</f>
        <v>0</v>
      </c>
      <c r="F105" s="63">
        <f>+E39-F39</f>
        <v>0</v>
      </c>
      <c r="G105" s="63">
        <f>+F39-G39</f>
        <v>0</v>
      </c>
      <c r="H105" s="63">
        <f>+G39-H39</f>
        <v>0</v>
      </c>
      <c r="I105" s="63">
        <f>+H39-I39</f>
        <v>0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W105" s="11"/>
      <c r="X105" s="11"/>
      <c r="Y105" s="11"/>
      <c r="Z105" s="5"/>
      <c r="AA105" s="5"/>
      <c r="AB105" s="5"/>
      <c r="AC105" s="5"/>
      <c r="AJ105" s="11"/>
    </row>
    <row r="106" spans="1:36" s="10" customFormat="1" ht="19.5" customHeight="1">
      <c r="A106" s="64"/>
      <c r="B106" s="65"/>
      <c r="C106" s="63"/>
      <c r="D106" s="64"/>
      <c r="E106" s="63"/>
      <c r="F106" s="63"/>
      <c r="G106" s="65"/>
      <c r="H106" s="65"/>
      <c r="I106" s="65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W106" s="11"/>
      <c r="X106" s="11"/>
      <c r="Y106" s="11"/>
      <c r="Z106" s="5"/>
      <c r="AA106" s="5"/>
      <c r="AB106" s="5"/>
      <c r="AC106" s="5"/>
      <c r="AJ106" s="11"/>
    </row>
    <row r="107" spans="1:36" s="10" customFormat="1" ht="19.5" customHeight="1">
      <c r="A107" s="64"/>
      <c r="B107" s="65"/>
      <c r="C107" s="63" t="str">
        <f>+C42</f>
        <v>Préstamos Bancarios (pagares)</v>
      </c>
      <c r="D107" s="64"/>
      <c r="E107" s="63">
        <f aca="true" t="shared" si="2" ref="E107:F109">+E42-D42</f>
        <v>0</v>
      </c>
      <c r="F107" s="63">
        <f t="shared" si="2"/>
        <v>0</v>
      </c>
      <c r="G107" s="63">
        <f aca="true" t="shared" si="3" ref="G107:I109">+G42-F42</f>
        <v>67305.55555555553</v>
      </c>
      <c r="H107" s="63">
        <f t="shared" si="3"/>
        <v>-66305.55555555553</v>
      </c>
      <c r="I107" s="63">
        <f t="shared" si="3"/>
        <v>-1000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W107" s="11"/>
      <c r="X107" s="11"/>
      <c r="Y107" s="11"/>
      <c r="Z107" s="5"/>
      <c r="AA107" s="5"/>
      <c r="AB107" s="5"/>
      <c r="AC107" s="5"/>
      <c r="AJ107" s="11"/>
    </row>
    <row r="108" spans="1:36" s="10" customFormat="1" ht="19.5" customHeight="1">
      <c r="A108" s="64"/>
      <c r="B108" s="65"/>
      <c r="C108" s="63" t="str">
        <f>+C43</f>
        <v>Otros pasivos circulantes</v>
      </c>
      <c r="D108" s="64"/>
      <c r="E108" s="63">
        <f t="shared" si="2"/>
        <v>0</v>
      </c>
      <c r="F108" s="63">
        <f t="shared" si="2"/>
        <v>0</v>
      </c>
      <c r="G108" s="63">
        <f t="shared" si="3"/>
        <v>0</v>
      </c>
      <c r="H108" s="63">
        <f t="shared" si="3"/>
        <v>0</v>
      </c>
      <c r="I108" s="63">
        <f t="shared" si="3"/>
        <v>0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W108" s="11"/>
      <c r="X108" s="11"/>
      <c r="Y108" s="11"/>
      <c r="Z108" s="5"/>
      <c r="AA108" s="5"/>
      <c r="AB108" s="5"/>
      <c r="AC108" s="5"/>
      <c r="AJ108" s="11"/>
    </row>
    <row r="109" spans="1:36" s="10" customFormat="1" ht="19.5" customHeight="1">
      <c r="A109" s="64"/>
      <c r="B109" s="65"/>
      <c r="C109" s="63" t="str">
        <f>+C44</f>
        <v>CxP</v>
      </c>
      <c r="D109" s="64"/>
      <c r="E109" s="63">
        <f t="shared" si="2"/>
        <v>2400</v>
      </c>
      <c r="F109" s="63">
        <f t="shared" si="2"/>
        <v>1366.6666666666665</v>
      </c>
      <c r="G109" s="63">
        <f t="shared" si="3"/>
        <v>2816.6666666666674</v>
      </c>
      <c r="H109" s="63">
        <f t="shared" si="3"/>
        <v>7591.666666666666</v>
      </c>
      <c r="I109" s="63">
        <f t="shared" si="3"/>
        <v>4825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W109" s="11"/>
      <c r="X109" s="11"/>
      <c r="Y109" s="11"/>
      <c r="Z109" s="5"/>
      <c r="AA109" s="5"/>
      <c r="AB109" s="5"/>
      <c r="AC109" s="5"/>
      <c r="AJ109" s="11"/>
    </row>
    <row r="110" spans="1:36" s="10" customFormat="1" ht="19.5" customHeight="1">
      <c r="A110" s="64"/>
      <c r="B110" s="65"/>
      <c r="C110" s="63" t="str">
        <f>+C46</f>
        <v>Pasivo Largo Plazo</v>
      </c>
      <c r="D110" s="64"/>
      <c r="E110" s="63">
        <f>+E46-D46</f>
        <v>25000</v>
      </c>
      <c r="F110" s="63">
        <f>+F46-E46</f>
        <v>0</v>
      </c>
      <c r="G110" s="63">
        <f>+G46-F46</f>
        <v>0</v>
      </c>
      <c r="H110" s="63">
        <f>+H46-G46</f>
        <v>0</v>
      </c>
      <c r="I110" s="63">
        <f>+I46-H46</f>
        <v>0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W110" s="11"/>
      <c r="X110" s="11"/>
      <c r="Y110" s="11"/>
      <c r="Z110" s="5"/>
      <c r="AA110" s="5"/>
      <c r="AB110" s="5"/>
      <c r="AC110" s="5"/>
      <c r="AJ110" s="11"/>
    </row>
    <row r="111" spans="1:36" s="10" customFormat="1" ht="19.5" customHeight="1">
      <c r="A111" s="64"/>
      <c r="B111" s="65"/>
      <c r="C111" s="63" t="str">
        <f>+C49</f>
        <v>Capital Social</v>
      </c>
      <c r="D111" s="64"/>
      <c r="E111" s="63">
        <f>+E49-D49</f>
        <v>10000</v>
      </c>
      <c r="F111" s="63">
        <f>+F49-E49</f>
        <v>0</v>
      </c>
      <c r="G111" s="63">
        <f>+G49-F49</f>
        <v>0</v>
      </c>
      <c r="H111" s="63">
        <f>+H49-G49</f>
        <v>0</v>
      </c>
      <c r="I111" s="63">
        <f>+I49-H49</f>
        <v>0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W111" s="11"/>
      <c r="X111" s="11"/>
      <c r="Y111" s="11"/>
      <c r="Z111" s="43"/>
      <c r="AA111" s="43"/>
      <c r="AB111" s="43"/>
      <c r="AC111" s="43"/>
      <c r="AJ111" s="11"/>
    </row>
    <row r="112" spans="1:36" s="10" customFormat="1" ht="19.5" customHeight="1">
      <c r="A112" s="64"/>
      <c r="B112" s="65"/>
      <c r="C112" s="63"/>
      <c r="D112" s="64"/>
      <c r="E112" s="63"/>
      <c r="F112" s="63"/>
      <c r="G112" s="65"/>
      <c r="H112" s="65"/>
      <c r="I112" s="65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W112" s="11"/>
      <c r="X112" s="11"/>
      <c r="Y112" s="11"/>
      <c r="Z112" s="43"/>
      <c r="AA112" s="43"/>
      <c r="AB112" s="43"/>
      <c r="AC112" s="43"/>
      <c r="AJ112" s="11"/>
    </row>
    <row r="113" spans="1:36" s="10" customFormat="1" ht="19.5" customHeight="1">
      <c r="A113" s="64"/>
      <c r="B113" s="65"/>
      <c r="C113" s="63" t="str">
        <f>+C76</f>
        <v>Dividendos en Efectivo</v>
      </c>
      <c r="D113" s="64"/>
      <c r="E113" s="63">
        <f>-(+D50+E27-E50)</f>
        <v>0</v>
      </c>
      <c r="F113" s="63">
        <f>-(+E50+F27-F50)</f>
        <v>0</v>
      </c>
      <c r="G113" s="63">
        <f>-(+F50+G27-G50)</f>
        <v>0</v>
      </c>
      <c r="H113" s="63">
        <f>-(+G50+H27-H50)</f>
        <v>0</v>
      </c>
      <c r="I113" s="63">
        <f>-(+H50+I27-I50)</f>
        <v>0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W113" s="11"/>
      <c r="X113" s="11"/>
      <c r="Y113" s="11"/>
      <c r="Z113" s="43"/>
      <c r="AA113" s="43"/>
      <c r="AB113" s="43"/>
      <c r="AC113" s="43"/>
      <c r="AJ113" s="11"/>
    </row>
    <row r="114" spans="1:36" s="10" customFormat="1" ht="19.5" customHeight="1">
      <c r="A114" s="64"/>
      <c r="B114" s="65"/>
      <c r="C114" s="63" t="str">
        <f>+C19</f>
        <v>Depreciación</v>
      </c>
      <c r="D114" s="64"/>
      <c r="E114" s="63">
        <f>+E19</f>
        <v>500</v>
      </c>
      <c r="F114" s="63">
        <f>+F19</f>
        <v>1000</v>
      </c>
      <c r="G114" s="63">
        <f>+G19</f>
        <v>6000</v>
      </c>
      <c r="H114" s="63">
        <f>+H19</f>
        <v>11000</v>
      </c>
      <c r="I114" s="63">
        <f>+I19</f>
        <v>13500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W114" s="11"/>
      <c r="X114" s="11"/>
      <c r="Y114" s="11"/>
      <c r="Z114" s="5"/>
      <c r="AA114" s="5"/>
      <c r="AB114" s="5"/>
      <c r="AC114" s="5"/>
      <c r="AJ114" s="11"/>
    </row>
    <row r="115" spans="1:36" s="10" customFormat="1" ht="19.5" customHeight="1">
      <c r="A115" s="64"/>
      <c r="B115" s="65"/>
      <c r="C115" s="65" t="str">
        <f>+C27</f>
        <v>Utilidad Neta</v>
      </c>
      <c r="D115" s="64"/>
      <c r="E115" s="63">
        <f>+E27</f>
        <v>13275</v>
      </c>
      <c r="F115" s="63">
        <f>+F27</f>
        <v>20975</v>
      </c>
      <c r="G115" s="63">
        <f>+G27</f>
        <v>32875</v>
      </c>
      <c r="H115" s="63">
        <f>+H27</f>
        <v>73425</v>
      </c>
      <c r="I115" s="63">
        <f>+I27</f>
        <v>99875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W115" s="11"/>
      <c r="X115" s="11"/>
      <c r="Y115" s="11"/>
      <c r="Z115" s="5"/>
      <c r="AA115" s="5"/>
      <c r="AB115" s="5"/>
      <c r="AC115" s="5"/>
      <c r="AJ115" s="11"/>
    </row>
    <row r="116" spans="1:36" s="10" customFormat="1" ht="19.5" customHeight="1">
      <c r="A116" s="64"/>
      <c r="B116" s="65"/>
      <c r="C116" s="64"/>
      <c r="D116" s="64"/>
      <c r="E116" s="65"/>
      <c r="F116" s="65"/>
      <c r="G116" s="65"/>
      <c r="H116" s="65"/>
      <c r="I116" s="65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W116" s="11"/>
      <c r="X116" s="11"/>
      <c r="Y116" s="11"/>
      <c r="Z116" s="5"/>
      <c r="AA116" s="43"/>
      <c r="AB116" s="43"/>
      <c r="AC116" s="43"/>
      <c r="AJ116" s="11"/>
    </row>
    <row r="117" spans="2:36" s="10" customFormat="1" ht="19.5" customHeight="1">
      <c r="B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W117" s="11"/>
      <c r="X117" s="11"/>
      <c r="Y117" s="11"/>
      <c r="Z117" s="5"/>
      <c r="AA117" s="43"/>
      <c r="AB117" s="43"/>
      <c r="AC117" s="43"/>
      <c r="AJ117" s="11"/>
    </row>
    <row r="118" spans="2:36" s="10" customFormat="1" ht="19.5" customHeight="1">
      <c r="B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W118" s="11"/>
      <c r="X118" s="11"/>
      <c r="Y118" s="11"/>
      <c r="Z118" s="5"/>
      <c r="AA118" s="43"/>
      <c r="AB118" s="43"/>
      <c r="AC118" s="43"/>
      <c r="AJ118" s="11"/>
    </row>
    <row r="119" spans="2:36" s="10" customFormat="1" ht="19.5" customHeight="1">
      <c r="B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W119" s="11"/>
      <c r="X119" s="11"/>
      <c r="Y119" s="11"/>
      <c r="Z119" s="5"/>
      <c r="AA119" s="43"/>
      <c r="AB119" s="43"/>
      <c r="AC119" s="43"/>
      <c r="AJ119" s="11"/>
    </row>
    <row r="120" spans="2:36" s="10" customFormat="1" ht="19.5" customHeight="1">
      <c r="B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W120" s="11"/>
      <c r="X120" s="11"/>
      <c r="Y120" s="11"/>
      <c r="Z120" s="5"/>
      <c r="AA120" s="43"/>
      <c r="AB120" s="43"/>
      <c r="AC120" s="43"/>
      <c r="AJ120" s="11"/>
    </row>
    <row r="121" spans="2:36" s="10" customFormat="1" ht="19.5" customHeight="1">
      <c r="B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W121" s="11"/>
      <c r="X121" s="11"/>
      <c r="Y121" s="11"/>
      <c r="Z121" s="5"/>
      <c r="AA121" s="43"/>
      <c r="AB121" s="43"/>
      <c r="AC121" s="43"/>
      <c r="AJ121" s="11"/>
    </row>
    <row r="122" spans="2:36" s="10" customFormat="1" ht="19.5" customHeight="1">
      <c r="B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W122" s="11"/>
      <c r="X122" s="11"/>
      <c r="Y122" s="11"/>
      <c r="Z122" s="5"/>
      <c r="AA122" s="48"/>
      <c r="AB122" s="48"/>
      <c r="AC122" s="48"/>
      <c r="AJ122" s="11"/>
    </row>
    <row r="123" spans="2:36" s="10" customFormat="1" ht="19.5" customHeight="1">
      <c r="B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W123" s="11"/>
      <c r="X123" s="11"/>
      <c r="Y123" s="11"/>
      <c r="Z123" s="5"/>
      <c r="AA123" s="43"/>
      <c r="AB123" s="43"/>
      <c r="AC123" s="43"/>
      <c r="AJ123" s="11"/>
    </row>
    <row r="124" spans="2:36" s="10" customFormat="1" ht="19.5" customHeight="1">
      <c r="B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W124" s="11"/>
      <c r="X124" s="11"/>
      <c r="Y124" s="11"/>
      <c r="Z124" s="5"/>
      <c r="AA124" s="43"/>
      <c r="AB124" s="43"/>
      <c r="AC124" s="43"/>
      <c r="AJ124" s="11"/>
    </row>
    <row r="125" spans="2:36" s="10" customFormat="1" ht="19.5" customHeight="1">
      <c r="B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W125" s="11"/>
      <c r="X125" s="11"/>
      <c r="Y125" s="11"/>
      <c r="Z125" s="5"/>
      <c r="AA125" s="43"/>
      <c r="AB125" s="43"/>
      <c r="AC125" s="43"/>
      <c r="AJ125" s="11"/>
    </row>
    <row r="126" spans="2:36" s="10" customFormat="1" ht="19.5" customHeight="1">
      <c r="B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W126" s="11"/>
      <c r="X126" s="11"/>
      <c r="Y126" s="11"/>
      <c r="Z126" s="5"/>
      <c r="AA126" s="48"/>
      <c r="AB126" s="48"/>
      <c r="AC126" s="48"/>
      <c r="AJ126" s="11"/>
    </row>
    <row r="127" spans="2:36" s="10" customFormat="1" ht="19.5" customHeight="1">
      <c r="B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W127" s="11"/>
      <c r="X127" s="11"/>
      <c r="Y127" s="11"/>
      <c r="Z127" s="5"/>
      <c r="AA127" s="43"/>
      <c r="AB127" s="43"/>
      <c r="AC127" s="43"/>
      <c r="AJ127" s="11"/>
    </row>
    <row r="128" spans="2:36" s="10" customFormat="1" ht="19.5" customHeight="1">
      <c r="B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W128" s="11"/>
      <c r="X128" s="11"/>
      <c r="Y128" s="11"/>
      <c r="Z128" s="5"/>
      <c r="AA128" s="43"/>
      <c r="AB128" s="43"/>
      <c r="AC128" s="43"/>
      <c r="AJ128" s="11"/>
    </row>
    <row r="129" spans="2:36" s="10" customFormat="1" ht="19.5" customHeight="1">
      <c r="B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W129" s="11"/>
      <c r="X129" s="11"/>
      <c r="Y129" s="11"/>
      <c r="Z129" s="5"/>
      <c r="AA129" s="43"/>
      <c r="AB129" s="43"/>
      <c r="AC129" s="43"/>
      <c r="AJ129" s="11"/>
    </row>
    <row r="130" spans="2:36" s="10" customFormat="1" ht="19.5" customHeight="1">
      <c r="B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W130" s="11"/>
      <c r="X130" s="11"/>
      <c r="Y130" s="11"/>
      <c r="Z130" s="5"/>
      <c r="AA130" s="43"/>
      <c r="AB130" s="43"/>
      <c r="AC130" s="43"/>
      <c r="AJ130" s="11"/>
    </row>
    <row r="131" spans="2:36" s="10" customFormat="1" ht="19.5" customHeight="1">
      <c r="B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W131" s="11"/>
      <c r="X131" s="11"/>
      <c r="Y131" s="11"/>
      <c r="Z131" s="5"/>
      <c r="AA131" s="43"/>
      <c r="AB131" s="43"/>
      <c r="AC131" s="43"/>
      <c r="AJ131" s="11"/>
    </row>
    <row r="132" spans="2:36" s="10" customFormat="1" ht="19.5" customHeight="1">
      <c r="B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W132" s="11"/>
      <c r="X132" s="11"/>
      <c r="Y132" s="11"/>
      <c r="Z132" s="5"/>
      <c r="AA132" s="43"/>
      <c r="AB132" s="43"/>
      <c r="AC132" s="43"/>
      <c r="AJ132" s="11"/>
    </row>
    <row r="133" spans="2:36" s="10" customFormat="1" ht="19.5" customHeight="1">
      <c r="B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W133" s="11"/>
      <c r="X133" s="11"/>
      <c r="Y133" s="11"/>
      <c r="Z133" s="5"/>
      <c r="AA133" s="48"/>
      <c r="AB133" s="48"/>
      <c r="AC133" s="48"/>
      <c r="AJ133" s="11"/>
    </row>
    <row r="134" spans="2:36" s="10" customFormat="1" ht="19.5" customHeight="1">
      <c r="B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W134" s="11"/>
      <c r="X134" s="11"/>
      <c r="Y134" s="11"/>
      <c r="Z134" s="5"/>
      <c r="AA134" s="43"/>
      <c r="AB134" s="43"/>
      <c r="AC134" s="43"/>
      <c r="AJ134" s="11"/>
    </row>
    <row r="135" spans="2:36" s="10" customFormat="1" ht="19.5" customHeight="1">
      <c r="B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W135" s="11"/>
      <c r="X135" s="11"/>
      <c r="Y135" s="11"/>
      <c r="Z135" s="5"/>
      <c r="AA135" s="48"/>
      <c r="AB135" s="48"/>
      <c r="AC135" s="48"/>
      <c r="AJ135" s="11"/>
    </row>
    <row r="136" spans="2:36" s="10" customFormat="1" ht="19.5" customHeight="1">
      <c r="B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W136" s="11"/>
      <c r="X136" s="11"/>
      <c r="Y136" s="11"/>
      <c r="Z136" s="5"/>
      <c r="AA136" s="43"/>
      <c r="AB136" s="43"/>
      <c r="AC136" s="43"/>
      <c r="AJ136" s="11"/>
    </row>
    <row r="137" spans="2:36" s="10" customFormat="1" ht="19.5" customHeight="1">
      <c r="B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W137" s="11"/>
      <c r="X137" s="11"/>
      <c r="Y137" s="11"/>
      <c r="Z137" s="5"/>
      <c r="AA137" s="43"/>
      <c r="AB137" s="43"/>
      <c r="AC137" s="43"/>
      <c r="AJ137" s="11"/>
    </row>
    <row r="138" spans="2:36" s="10" customFormat="1" ht="19.5" customHeight="1">
      <c r="B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W138" s="11"/>
      <c r="X138" s="11"/>
      <c r="Y138" s="11"/>
      <c r="Z138" s="5"/>
      <c r="AA138" s="43"/>
      <c r="AB138" s="43"/>
      <c r="AC138" s="43"/>
      <c r="AJ138" s="11"/>
    </row>
    <row r="139" spans="2:36" s="10" customFormat="1" ht="19.5" customHeight="1">
      <c r="B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W139" s="11"/>
      <c r="X139" s="11"/>
      <c r="Y139" s="11"/>
      <c r="Z139" s="43"/>
      <c r="AA139" s="43"/>
      <c r="AB139" s="43"/>
      <c r="AC139" s="43"/>
      <c r="AJ139" s="11"/>
    </row>
    <row r="140" spans="2:36" s="10" customFormat="1" ht="19.5" customHeight="1">
      <c r="B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W140" s="11"/>
      <c r="X140" s="11"/>
      <c r="Y140" s="11"/>
      <c r="Z140" s="43"/>
      <c r="AA140" s="43"/>
      <c r="AB140" s="43"/>
      <c r="AC140" s="43"/>
      <c r="AJ140" s="11"/>
    </row>
    <row r="141" spans="26:29" ht="19.5" customHeight="1">
      <c r="Z141" s="43"/>
      <c r="AA141" s="43"/>
      <c r="AB141" s="43"/>
      <c r="AC141" s="43"/>
    </row>
    <row r="142" spans="26:29" ht="19.5" customHeight="1">
      <c r="Z142" s="43"/>
      <c r="AA142" s="43"/>
      <c r="AB142" s="43"/>
      <c r="AC142" s="43"/>
    </row>
  </sheetData>
  <sheetProtection/>
  <mergeCells count="1">
    <mergeCell ref="C29:F29"/>
  </mergeCells>
  <printOptions horizontalCentered="1" verticalCentered="1"/>
  <pageMargins left="0.287401575" right="0.287401575" top="0.234251969" bottom="0.234251969" header="0" footer="0"/>
  <pageSetup orientation="landscape" r:id="rId1"/>
  <ignoredErrors>
    <ignoredError sqref="E31 F18:I21 H36:I36 F31:I31 F47:I48 F50:I52 E39:E41 E50:E51 E37 E47:E48 E33:E34 E35:E36 E49 E38 E52:E53 E46 E62:I76 E43:E45 E24:I27 F23:I23 E84:I87 E83:F83 H83:I83 F43:I45 F33:I35 E82:I82 I79 F80:I80 F37:I41 E18: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25" sqref="E25"/>
    </sheetView>
  </sheetViews>
  <sheetFormatPr defaultColWidth="11.00390625" defaultRowHeight="12.75"/>
  <cols>
    <col min="3" max="3" width="38.75390625" style="0" bestFit="1" customWidth="1"/>
    <col min="5" max="5" width="12.75390625" style="0" bestFit="1" customWidth="1"/>
    <col min="11" max="19" width="11.375" style="106" customWidth="1"/>
  </cols>
  <sheetData>
    <row r="1" spans="1:10" ht="13.5">
      <c r="A1" s="4"/>
      <c r="B1" s="2"/>
      <c r="C1" s="4"/>
      <c r="D1" s="4"/>
      <c r="E1" s="2"/>
      <c r="F1" s="2"/>
      <c r="G1" s="2"/>
      <c r="H1" s="2"/>
      <c r="I1" s="2"/>
      <c r="J1" s="2"/>
    </row>
    <row r="2" spans="1:10" ht="20.25">
      <c r="A2" s="4"/>
      <c r="B2" s="2"/>
      <c r="C2" s="3" t="s">
        <v>82</v>
      </c>
      <c r="D2" s="4"/>
      <c r="E2" s="2"/>
      <c r="F2" s="2"/>
      <c r="G2" s="2"/>
      <c r="H2" s="2"/>
      <c r="I2" s="2"/>
      <c r="J2" s="2"/>
    </row>
    <row r="3" spans="1:10" ht="21" thickBot="1">
      <c r="A3" s="4"/>
      <c r="B3" s="2"/>
      <c r="C3" s="3"/>
      <c r="D3" s="4"/>
      <c r="E3" s="6" t="s">
        <v>0</v>
      </c>
      <c r="F3" s="6" t="s">
        <v>1</v>
      </c>
      <c r="G3" s="6" t="s">
        <v>60</v>
      </c>
      <c r="H3" s="6" t="s">
        <v>61</v>
      </c>
      <c r="I3" s="6" t="s">
        <v>62</v>
      </c>
      <c r="J3" s="2"/>
    </row>
    <row r="4" spans="1:10" ht="13.5">
      <c r="A4" s="4"/>
      <c r="B4" s="2"/>
      <c r="C4" s="77"/>
      <c r="D4" s="78"/>
      <c r="E4" s="79"/>
      <c r="F4" s="79"/>
      <c r="G4" s="79"/>
      <c r="H4" s="79"/>
      <c r="I4" s="80"/>
      <c r="J4" s="2"/>
    </row>
    <row r="5" spans="1:10" ht="13.5">
      <c r="A5" s="4"/>
      <c r="B5" s="2"/>
      <c r="C5" s="81" t="s">
        <v>75</v>
      </c>
      <c r="D5" s="82"/>
      <c r="E5" s="83">
        <v>1500</v>
      </c>
      <c r="F5" s="83">
        <v>2000</v>
      </c>
      <c r="G5" s="83">
        <v>2000</v>
      </c>
      <c r="H5" s="83">
        <v>2500</v>
      </c>
      <c r="I5" s="84">
        <v>2500</v>
      </c>
      <c r="J5" s="2"/>
    </row>
    <row r="6" spans="1:10" ht="13.5">
      <c r="A6" s="4"/>
      <c r="B6" s="2"/>
      <c r="C6" s="81" t="s">
        <v>76</v>
      </c>
      <c r="D6" s="82"/>
      <c r="E6" s="83">
        <v>12</v>
      </c>
      <c r="F6" s="83">
        <v>10</v>
      </c>
      <c r="G6" s="83">
        <v>12</v>
      </c>
      <c r="H6" s="83">
        <v>15</v>
      </c>
      <c r="I6" s="84">
        <v>20</v>
      </c>
      <c r="J6" s="2"/>
    </row>
    <row r="7" spans="1:10" ht="13.5">
      <c r="A7" s="4"/>
      <c r="B7" s="2"/>
      <c r="C7" s="81"/>
      <c r="D7" s="82"/>
      <c r="E7" s="83"/>
      <c r="F7" s="83"/>
      <c r="G7" s="83"/>
      <c r="H7" s="83"/>
      <c r="I7" s="84"/>
      <c r="J7" s="2"/>
    </row>
    <row r="8" spans="1:10" ht="13.5">
      <c r="A8" s="4"/>
      <c r="B8" s="2"/>
      <c r="C8" s="81" t="s">
        <v>77</v>
      </c>
      <c r="D8" s="85"/>
      <c r="E8" s="83">
        <v>1200</v>
      </c>
      <c r="F8" s="83">
        <v>1440</v>
      </c>
      <c r="G8" s="83">
        <v>1800</v>
      </c>
      <c r="H8" s="83">
        <v>2160</v>
      </c>
      <c r="I8" s="84">
        <v>2400</v>
      </c>
      <c r="J8" s="2"/>
    </row>
    <row r="9" spans="1:10" ht="13.5">
      <c r="A9" s="4"/>
      <c r="B9" s="2"/>
      <c r="C9" s="86" t="s">
        <v>78</v>
      </c>
      <c r="D9" s="83"/>
      <c r="E9" s="83">
        <v>35</v>
      </c>
      <c r="F9" s="83">
        <v>50</v>
      </c>
      <c r="G9" s="83">
        <v>75</v>
      </c>
      <c r="H9" s="83">
        <v>150</v>
      </c>
      <c r="I9" s="84">
        <v>175</v>
      </c>
      <c r="J9" s="2"/>
    </row>
    <row r="10" spans="1:10" ht="13.5">
      <c r="A10" s="4"/>
      <c r="B10" s="2"/>
      <c r="C10" s="81"/>
      <c r="D10" s="82"/>
      <c r="E10" s="83"/>
      <c r="F10" s="83"/>
      <c r="G10" s="83"/>
      <c r="H10" s="83"/>
      <c r="I10" s="84"/>
      <c r="J10" s="2"/>
    </row>
    <row r="11" spans="1:10" ht="13.5">
      <c r="A11" s="4"/>
      <c r="B11" s="2"/>
      <c r="C11" s="81" t="s">
        <v>79</v>
      </c>
      <c r="D11" s="82"/>
      <c r="E11" s="83">
        <v>50</v>
      </c>
      <c r="F11" s="83">
        <v>60</v>
      </c>
      <c r="G11" s="83">
        <v>70</v>
      </c>
      <c r="H11" s="83">
        <v>85</v>
      </c>
      <c r="I11" s="84">
        <v>100</v>
      </c>
      <c r="J11" s="2"/>
    </row>
    <row r="12" spans="1:10" ht="13.5">
      <c r="A12" s="4"/>
      <c r="B12" s="2"/>
      <c r="C12" s="86" t="s">
        <v>80</v>
      </c>
      <c r="D12" s="82"/>
      <c r="E12" s="83">
        <v>240</v>
      </c>
      <c r="F12" s="83">
        <v>350</v>
      </c>
      <c r="G12" s="83">
        <v>550</v>
      </c>
      <c r="H12" s="83">
        <v>750</v>
      </c>
      <c r="I12" s="84">
        <v>1000</v>
      </c>
      <c r="J12" s="2"/>
    </row>
    <row r="13" spans="1:10" ht="13.5">
      <c r="A13" s="4"/>
      <c r="B13" s="2"/>
      <c r="C13" s="86"/>
      <c r="D13" s="82"/>
      <c r="E13" s="83"/>
      <c r="F13" s="83"/>
      <c r="G13" s="83"/>
      <c r="H13" s="83"/>
      <c r="I13" s="84"/>
      <c r="J13" s="2"/>
    </row>
    <row r="14" spans="1:10" ht="14.25" thickBot="1">
      <c r="A14" s="4"/>
      <c r="B14" s="2"/>
      <c r="C14" s="89" t="s">
        <v>81</v>
      </c>
      <c r="D14" s="90"/>
      <c r="E14" s="90">
        <f>(E5*E6)+(E8*E9)+(E11*E12)</f>
        <v>72000</v>
      </c>
      <c r="F14" s="90">
        <f>(F5*F6)+(F8*F9)+(F11*F12)</f>
        <v>113000</v>
      </c>
      <c r="G14" s="90">
        <f>(G5*G6)+(G8*G9)+(G11*G12)</f>
        <v>197500</v>
      </c>
      <c r="H14" s="90">
        <f>(H5*H6)+(H8*H9)+(H11*H12)</f>
        <v>425250</v>
      </c>
      <c r="I14" s="105">
        <f>(I5*I6)+(I8*I9)+(I11*I12)</f>
        <v>570000</v>
      </c>
      <c r="J14" s="2"/>
    </row>
    <row r="15" spans="1:10" ht="13.5">
      <c r="A15" s="4"/>
      <c r="B15" s="2"/>
      <c r="C15" s="4"/>
      <c r="D15" s="4"/>
      <c r="E15" s="2"/>
      <c r="F15" s="2"/>
      <c r="G15" s="2"/>
      <c r="H15" s="2"/>
      <c r="I15" s="2"/>
      <c r="J15" s="2"/>
    </row>
    <row r="16" s="106" customFormat="1" ht="13.5"/>
    <row r="17" s="106" customFormat="1" ht="13.5"/>
    <row r="18" s="106" customFormat="1" ht="13.5"/>
    <row r="19" s="106" customFormat="1" ht="13.5"/>
    <row r="20" s="106" customFormat="1" ht="13.5"/>
    <row r="21" s="106" customFormat="1" ht="13.5"/>
    <row r="22" s="106" customFormat="1" ht="13.5"/>
    <row r="23" s="106" customFormat="1" ht="13.5"/>
    <row r="24" s="106" customFormat="1" ht="13.5"/>
    <row r="25" s="106" customFormat="1" ht="13.5"/>
    <row r="26" s="106" customFormat="1" ht="13.5"/>
    <row r="27" s="106" customFormat="1" ht="13.5"/>
    <row r="28" s="106" customFormat="1" ht="13.5"/>
    <row r="29" s="106" customFormat="1" ht="13.5"/>
    <row r="30" s="106" customFormat="1" ht="13.5"/>
    <row r="31" s="106" customFormat="1" ht="13.5"/>
    <row r="32" s="106" customFormat="1" ht="13.5"/>
    <row r="33" s="106" customFormat="1" ht="13.5"/>
    <row r="34" s="106" customFormat="1" ht="13.5"/>
    <row r="35" s="106" customFormat="1" ht="13.5"/>
    <row r="36" s="106" customFormat="1" ht="13.5"/>
    <row r="37" s="106" customFormat="1" ht="13.5"/>
    <row r="38" s="106" customFormat="1" ht="13.5"/>
    <row r="39" s="106" customFormat="1" ht="13.5"/>
    <row r="40" s="106" customFormat="1" ht="13.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Aramis</dc:creator>
  <cp:keywords/>
  <dc:description/>
  <cp:lastModifiedBy>L311</cp:lastModifiedBy>
  <cp:lastPrinted>2006-10-23T15:43:02Z</cp:lastPrinted>
  <dcterms:created xsi:type="dcterms:W3CDTF">2004-04-23T23:17:33Z</dcterms:created>
  <dcterms:modified xsi:type="dcterms:W3CDTF">2010-08-19T15:16:32Z</dcterms:modified>
  <cp:category/>
  <cp:version/>
  <cp:contentType/>
  <cp:contentStatus/>
</cp:coreProperties>
</file>